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85" windowWidth="21735" windowHeight="17055"/>
  </bookViews>
  <sheets>
    <sheet name="Rekapitulace stavby" sheetId="1" r:id="rId1"/>
    <sheet name="01 - Stavební část" sheetId="2" r:id="rId2"/>
  </sheets>
  <definedNames>
    <definedName name="_xlnm._FilterDatabase" localSheetId="1" hidden="1">'01 - Stavební část'!$C$123:$K$212</definedName>
    <definedName name="_xlnm.Print_Titles" localSheetId="1">'01 - Stavební část'!$123:$123</definedName>
    <definedName name="_xlnm.Print_Titles" localSheetId="0">'Rekapitulace stavby'!$92:$92</definedName>
    <definedName name="_xlnm.Print_Area" localSheetId="1">'01 - Stavební část'!$C$4:$J$76,'01 - Stavební část'!$C$82:$J$105,'01 - Stavební část'!$C$111:$J$212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E27" i="2" l="1"/>
  <c r="J37" i="2" l="1"/>
  <c r="J36" i="2"/>
  <c r="AY95" i="1"/>
  <c r="J35" i="2"/>
  <c r="AX95" i="1"/>
  <c r="BI209" i="2"/>
  <c r="BH209" i="2"/>
  <c r="BG209" i="2"/>
  <c r="BF209" i="2"/>
  <c r="T209" i="2"/>
  <c r="T208" i="2"/>
  <c r="R209" i="2"/>
  <c r="R208" i="2" s="1"/>
  <c r="P209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T146" i="2"/>
  <c r="R147" i="2"/>
  <c r="R146" i="2"/>
  <c r="P147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F34" i="2" s="1"/>
  <c r="T128" i="2"/>
  <c r="R128" i="2"/>
  <c r="P128" i="2"/>
  <c r="BI127" i="2"/>
  <c r="BH127" i="2"/>
  <c r="BG127" i="2"/>
  <c r="BF127" i="2"/>
  <c r="T127" i="2"/>
  <c r="R127" i="2"/>
  <c r="P127" i="2"/>
  <c r="P126" i="2" s="1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/>
  <c r="J17" i="2"/>
  <c r="J12" i="2"/>
  <c r="J89" i="2" s="1"/>
  <c r="E7" i="2"/>
  <c r="E114" i="2" s="1"/>
  <c r="L90" i="1"/>
  <c r="AM90" i="1"/>
  <c r="AM89" i="1"/>
  <c r="L89" i="1"/>
  <c r="AM87" i="1"/>
  <c r="L87" i="1"/>
  <c r="L85" i="1"/>
  <c r="L84" i="1"/>
  <c r="BK161" i="2"/>
  <c r="J127" i="2"/>
  <c r="BK152" i="2"/>
  <c r="BK189" i="2"/>
  <c r="J142" i="2"/>
  <c r="J201" i="2"/>
  <c r="BK201" i="2"/>
  <c r="J161" i="2"/>
  <c r="BK142" i="2"/>
  <c r="J190" i="2"/>
  <c r="J140" i="2"/>
  <c r="J138" i="2"/>
  <c r="BK134" i="2"/>
  <c r="BK190" i="2"/>
  <c r="J191" i="2"/>
  <c r="BK155" i="2"/>
  <c r="AS94" i="1"/>
  <c r="BK128" i="2"/>
  <c r="J174" i="2"/>
  <c r="BK144" i="2"/>
  <c r="BK206" i="2"/>
  <c r="BK197" i="2"/>
  <c r="J152" i="2"/>
  <c r="BK130" i="2"/>
  <c r="BK149" i="2"/>
  <c r="BK191" i="2"/>
  <c r="J189" i="2"/>
  <c r="J206" i="2"/>
  <c r="BK194" i="2"/>
  <c r="J170" i="2"/>
  <c r="J132" i="2"/>
  <c r="BK140" i="2"/>
  <c r="J209" i="2"/>
  <c r="J207" i="2"/>
  <c r="BK127" i="2"/>
  <c r="BK165" i="2"/>
  <c r="J134" i="2"/>
  <c r="BK147" i="2"/>
  <c r="BK132" i="2"/>
  <c r="J197" i="2"/>
  <c r="J147" i="2"/>
  <c r="BK207" i="2"/>
  <c r="BK202" i="2"/>
  <c r="J165" i="2"/>
  <c r="J136" i="2"/>
  <c r="J194" i="2"/>
  <c r="J128" i="2"/>
  <c r="BK136" i="2"/>
  <c r="BK174" i="2"/>
  <c r="J149" i="2"/>
  <c r="BK209" i="2"/>
  <c r="J130" i="2"/>
  <c r="J202" i="2"/>
  <c r="J155" i="2"/>
  <c r="BK138" i="2"/>
  <c r="BK170" i="2"/>
  <c r="J144" i="2"/>
  <c r="BK126" i="2" l="1"/>
  <c r="J126" i="2"/>
  <c r="J98" i="2"/>
  <c r="T126" i="2"/>
  <c r="BK188" i="2"/>
  <c r="J188" i="2"/>
  <c r="J101" i="2" s="1"/>
  <c r="R196" i="2"/>
  <c r="R195" i="2"/>
  <c r="BK148" i="2"/>
  <c r="J148" i="2"/>
  <c r="J100" i="2"/>
  <c r="P188" i="2"/>
  <c r="P148" i="2"/>
  <c r="P125" i="2"/>
  <c r="P124" i="2" s="1"/>
  <c r="AU95" i="1" s="1"/>
  <c r="AU94" i="1" s="1"/>
  <c r="T188" i="2"/>
  <c r="T196" i="2"/>
  <c r="T195" i="2"/>
  <c r="R148" i="2"/>
  <c r="P196" i="2"/>
  <c r="P195" i="2"/>
  <c r="R126" i="2"/>
  <c r="R188" i="2"/>
  <c r="T148" i="2"/>
  <c r="BK196" i="2"/>
  <c r="J196" i="2" s="1"/>
  <c r="J103" i="2" s="1"/>
  <c r="BK208" i="2"/>
  <c r="J208" i="2" s="1"/>
  <c r="J104" i="2" s="1"/>
  <c r="BK146" i="2"/>
  <c r="J146" i="2" s="1"/>
  <c r="J99" i="2" s="1"/>
  <c r="J118" i="2"/>
  <c r="BE128" i="2"/>
  <c r="BE134" i="2"/>
  <c r="BE138" i="2"/>
  <c r="BE142" i="2"/>
  <c r="BE149" i="2"/>
  <c r="BE194" i="2"/>
  <c r="BE201" i="2"/>
  <c r="BE209" i="2"/>
  <c r="E85" i="2"/>
  <c r="BE136" i="2"/>
  <c r="BE189" i="2"/>
  <c r="BE190" i="2"/>
  <c r="F92" i="2"/>
  <c r="BE144" i="2"/>
  <c r="BE197" i="2"/>
  <c r="BE207" i="2"/>
  <c r="BE127" i="2"/>
  <c r="BE130" i="2"/>
  <c r="BE140" i="2"/>
  <c r="BE147" i="2"/>
  <c r="BE152" i="2"/>
  <c r="BE161" i="2"/>
  <c r="BE202" i="2"/>
  <c r="BE206" i="2"/>
  <c r="BE165" i="2"/>
  <c r="BE170" i="2"/>
  <c r="BE132" i="2"/>
  <c r="BE155" i="2"/>
  <c r="BE174" i="2"/>
  <c r="BE191" i="2"/>
  <c r="BA95" i="1"/>
  <c r="F36" i="2"/>
  <c r="BC95" i="1"/>
  <c r="BC94" i="1" s="1"/>
  <c r="W32" i="1" s="1"/>
  <c r="F37" i="2"/>
  <c r="BD95" i="1" s="1"/>
  <c r="BD94" i="1" s="1"/>
  <c r="W33" i="1" s="1"/>
  <c r="F35" i="2"/>
  <c r="BB95" i="1"/>
  <c r="BB94" i="1"/>
  <c r="AX94" i="1" s="1"/>
  <c r="J34" i="2"/>
  <c r="AW95" i="1" s="1"/>
  <c r="BA94" i="1"/>
  <c r="W30" i="1"/>
  <c r="T125" i="2" l="1"/>
  <c r="T124" i="2"/>
  <c r="R125" i="2"/>
  <c r="R124" i="2"/>
  <c r="BK195" i="2"/>
  <c r="J195" i="2"/>
  <c r="J102" i="2" s="1"/>
  <c r="BK125" i="2"/>
  <c r="J125" i="2"/>
  <c r="J97" i="2"/>
  <c r="AY94" i="1"/>
  <c r="W31" i="1"/>
  <c r="AW94" i="1"/>
  <c r="AK30" i="1"/>
  <c r="J33" i="2"/>
  <c r="AV95" i="1" s="1"/>
  <c r="AT95" i="1" s="1"/>
  <c r="F33" i="2"/>
  <c r="AZ95" i="1" s="1"/>
  <c r="AZ94" i="1" s="1"/>
  <c r="W29" i="1" s="1"/>
  <c r="BK124" i="2" l="1"/>
  <c r="J124" i="2"/>
  <c r="J30" i="2"/>
  <c r="AG95" i="1"/>
  <c r="AG94" i="1"/>
  <c r="AK26" i="1"/>
  <c r="AK35" i="1" s="1"/>
  <c r="AV94" i="1"/>
  <c r="AK29" i="1"/>
  <c r="J39" i="2" l="1"/>
  <c r="J96" i="2"/>
  <c r="AN95" i="1"/>
  <c r="AT94" i="1"/>
  <c r="AN94" i="1" l="1"/>
</calcChain>
</file>

<file path=xl/sharedStrings.xml><?xml version="1.0" encoding="utf-8"?>
<sst xmlns="http://schemas.openxmlformats.org/spreadsheetml/2006/main" count="1164" uniqueCount="280">
  <si>
    <t>Export Komplet</t>
  </si>
  <si>
    <t/>
  </si>
  <si>
    <t>2.0</t>
  </si>
  <si>
    <t>False</t>
  </si>
  <si>
    <t>{12db386e-69d9-40e1-9b8f-ee097bb5e6b0}</t>
  </si>
  <si>
    <t>&gt;&gt;  skryté sloupce  &lt;&lt;</t>
  </si>
  <si>
    <t>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</si>
  <si>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</si>
  <si>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</si>
  <si>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</si>
  <si>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</si>
  <si>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</si>
  <si>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</si>
  <si>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</si>
  <si>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2023-11b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</si>
  <si>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</si>
  <si>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</si>
  <si>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ŠKOLNÍ JÍDELNY NÁDRAŽNÍ 1021, HOLICE</t>
  </si>
  <si>
    <t>KSO:</t>
  </si>
  <si>
    <t>CC-CZ:</t>
  </si>
  <si>
    <t>Místo:</t>
  </si>
  <si>
    <t xml:space="preserve"> </t>
  </si>
  <si>
    <t>Datum:</t>
  </si>
  <si>
    <t>20. 4. 2023</t>
  </si>
  <si>
    <t>Zadavatel:</t>
  </si>
  <si>
    <t>IČ:</t>
  </si>
  <si>
    <t>002 73 571</t>
  </si>
  <si>
    <t>Město Holice</t>
  </si>
  <si>
    <t>DIČ:</t>
  </si>
  <si>
    <t>Uchazeč:</t>
  </si>
  <si>
    <t>Vyplň údaj</t>
  </si>
  <si>
    <t>Projektant:</t>
  </si>
  <si>
    <t>True</t>
  </si>
  <si>
    <t>Zpracovatel:</t>
  </si>
  <si>
    <t>0,01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</si>
  <si>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</si>
  <si>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</si>
  <si>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</si>
  <si>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</si>
  <si>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</si>
  <si>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</si>
  <si>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</si>
  <si>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</si>
  <si>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</si>
  <si>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</si>
  <si>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</si>
  <si>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</si>
  <si>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</si>
  <si>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</si>
  <si>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</si>
  <si>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</si>
  <si>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</si>
  <si>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</si>
  <si>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</si>
  <si>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</si>
  <si>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</si>
  <si>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</si>
  <si>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</si>
  <si>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</si>
  <si>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</si>
  <si>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</si>
  <si>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</si>
  <si>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</si>
  <si>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</si>
  <si>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</si>
  <si>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</si>
  <si>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</si>
  <si>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</si>
  <si>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</si>
  <si>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</si>
  <si>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</si>
  <si>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</si>
  <si>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</si>
  <si>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</si>
  <si>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</si>
  <si>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</si>
  <si>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</si>
  <si>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</si>
  <si>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</si>
  <si>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</si>
  <si>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</si>
  <si>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</si>
  <si>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</si>
  <si>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</si>
  <si>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{fb90bcd0-edef-48f4-919b-5bd19f62b31b}</t>
  </si>
  <si>
    <t>2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</si>
  <si>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</si>
  <si>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</si>
  <si>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</si>
  <si>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</si>
  <si>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</si>
  <si>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</si>
  <si>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</si>
  <si>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</si>
  <si>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</si>
  <si>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</si>
  <si>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</si>
  <si>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</si>
  <si>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</si>
  <si>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</si>
  <si>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</si>
  <si>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</si>
  <si>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</si>
  <si>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</si>
  <si>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</si>
  <si>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</si>
  <si>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</si>
  <si>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</si>
  <si>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</si>
  <si>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</si>
  <si>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</si>
  <si>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</si>
  <si>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</si>
  <si>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</si>
  <si>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</si>
  <si>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</si>
  <si>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</si>
  <si>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</si>
  <si>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</si>
  <si>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</si>
  <si>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</si>
  <si>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337171111</t>
  </si>
  <si>
    <t>Montáž nosné ocelové kce průmyslové haly bez jeřábové dráhy v do 6 m rozpětí vazníků do 12 m</t>
  </si>
  <si>
    <t>t</t>
  </si>
  <si>
    <t>4</t>
  </si>
  <si>
    <t>165673912</t>
  </si>
  <si>
    <t>M</t>
  </si>
  <si>
    <t>14550301</t>
  </si>
  <si>
    <t>profil ocelový svařovaný jakost S235 průřez čtvercový 100x100x5mm - vč. povrchové úpravy</t>
  </si>
  <si>
    <t>8</t>
  </si>
  <si>
    <t>-933545859</t>
  </si>
  <si>
    <t>VV</t>
  </si>
  <si>
    <t>0,143*1,1 'Přepočtené koeficientem množství</t>
  </si>
  <si>
    <t>13010958</t>
  </si>
  <si>
    <t>ocel profilová jakost S235JR (11 375) průřez HEA 180 - vč. povrchové úpravy</t>
  </si>
  <si>
    <t>-1981377690</t>
  </si>
  <si>
    <t>0,81*1,1 'Přepočtené koeficientem množství</t>
  </si>
  <si>
    <t>13010748</t>
  </si>
  <si>
    <t>ocel profilová jakost S235JR (11 375) průřez IPE 160 - vč. povrchové úpravy</t>
  </si>
  <si>
    <t>-1408325305</t>
  </si>
  <si>
    <t>0,395*1,1 'Přepočtené koeficientem množství</t>
  </si>
  <si>
    <t>5</t>
  </si>
  <si>
    <t>13010746</t>
  </si>
  <si>
    <t>ocel profilová jakost S235JR (11 375) průřez IPE 140 - vč. povrchové úpravy</t>
  </si>
  <si>
    <t>-2041051357</t>
  </si>
  <si>
    <t>0,559*1,1 'Přepočtené koeficientem množství</t>
  </si>
  <si>
    <t>6</t>
  </si>
  <si>
    <t>13010744</t>
  </si>
  <si>
    <t>ocel profilová jakost S235JR (11 375) průřez IPE 120 - vč. povrchové úpravy</t>
  </si>
  <si>
    <t>-113495329</t>
  </si>
  <si>
    <t>0,091*1,1 'Přepočtené koeficientem množství</t>
  </si>
  <si>
    <t>7</t>
  </si>
  <si>
    <t>13010742</t>
  </si>
  <si>
    <t>ocel profilová jakost S235JR (11 375) průřez IPE 100 - vč. povrchové úpravy</t>
  </si>
  <si>
    <t>683740559</t>
  </si>
  <si>
    <t>0,261*1,1 'Přepočtené koeficientem množství</t>
  </si>
  <si>
    <t>13010932</t>
  </si>
  <si>
    <t>ocel profilová jakost S235JR (11 375) průřez UPE 140 - vč. povrchové úpravy</t>
  </si>
  <si>
    <t>-512162430</t>
  </si>
  <si>
    <t>0,035*1,1 'Přepočtené koeficientem množství</t>
  </si>
  <si>
    <t>9</t>
  </si>
  <si>
    <t>14550429</t>
  </si>
  <si>
    <t>profil ocelový svařovaný jakost S235 průřez obdelníkový 100x80x5mm - vč. povrchové úpravy</t>
  </si>
  <si>
    <t>1262061222</t>
  </si>
  <si>
    <t>0,284*1,1 'Přepočtené koeficientem množství</t>
  </si>
  <si>
    <t>10</t>
  </si>
  <si>
    <t>14550318</t>
  </si>
  <si>
    <t>profil ocelový svařovaný jakost S235 průřez čtvercový 80x80x5mm - vč. povrchové úpravy</t>
  </si>
  <si>
    <t>-1139529151</t>
  </si>
  <si>
    <t>0,081*1,1 'Přepočtené koeficientem množství</t>
  </si>
  <si>
    <t>Úpravy povrchů, podlahy a osazování výplní</t>
  </si>
  <si>
    <t>11</t>
  </si>
  <si>
    <t>601</t>
  </si>
  <si>
    <t>Zapravení vybouraných otvorů</t>
  </si>
  <si>
    <t>kpl</t>
  </si>
  <si>
    <t>-1066914762</t>
  </si>
  <si>
    <t>Ostatní konstrukce a práce, bourání</t>
  </si>
  <si>
    <t>949101111</t>
  </si>
  <si>
    <t>Lešení pomocné pro objekty pozemních staveb s lešeňovou podlahou v do 1,9 m zatížení do 150 kg/m2</t>
  </si>
  <si>
    <t>m2</t>
  </si>
  <si>
    <t>-666847920</t>
  </si>
  <si>
    <t>25,1*7,5</t>
  </si>
  <si>
    <t>Součet</t>
  </si>
  <si>
    <t>13</t>
  </si>
  <si>
    <t>952901111</t>
  </si>
  <si>
    <t>Vyčištění budov bytové a občanské výstavby při výšce podlaží do 4 m</t>
  </si>
  <si>
    <t>1890079087</t>
  </si>
  <si>
    <t>14</t>
  </si>
  <si>
    <t>962031132</t>
  </si>
  <si>
    <t>Bourání příček z cihel pálených na MVC tl do 100 mm</t>
  </si>
  <si>
    <t>-1785972860</t>
  </si>
  <si>
    <t>0,5*0,4</t>
  </si>
  <si>
    <t>1,1*0,45</t>
  </si>
  <si>
    <t>1,1*0,4</t>
  </si>
  <si>
    <t>0,9*0,45*4</t>
  </si>
  <si>
    <t>15</t>
  </si>
  <si>
    <t>962031133</t>
  </si>
  <si>
    <t>Bourání příček z cihel pálených na MVC tl do 150 mm</t>
  </si>
  <si>
    <t>-207793621</t>
  </si>
  <si>
    <t>1*0,45*2</t>
  </si>
  <si>
    <t>0,9*0,45</t>
  </si>
  <si>
    <t>16</t>
  </si>
  <si>
    <t>962032230</t>
  </si>
  <si>
    <t>Bourání zdiva z cihel pálených nebo vápenopískových na MV nebo MVC do 1 m3</t>
  </si>
  <si>
    <t>m3</t>
  </si>
  <si>
    <t>1007027295</t>
  </si>
  <si>
    <t>"otvor"1,2*0,35*2*0,4</t>
  </si>
  <si>
    <t>"pro ocel překlad"1,5*0,14*2*0,4</t>
  </si>
  <si>
    <t>Mezisoučet</t>
  </si>
  <si>
    <t>17</t>
  </si>
  <si>
    <t>962032231</t>
  </si>
  <si>
    <t>Bourání zdiva z cihel pálených nebo vápenopískových na MV nebo MVC přes 1 m3</t>
  </si>
  <si>
    <t>256724169</t>
  </si>
  <si>
    <t>"otvor"1,1*1*0,4</t>
  </si>
  <si>
    <t>"otvor pro překlad"1,4*0,14*0,4</t>
  </si>
  <si>
    <t>18</t>
  </si>
  <si>
    <t>973031324</t>
  </si>
  <si>
    <t>Vysekání kapes ve zdivu cihelném na MV nebo MVC pl do 0,10 m2 hl do 150 mm</t>
  </si>
  <si>
    <t>kus</t>
  </si>
  <si>
    <t>-1468434350</t>
  </si>
  <si>
    <t>"HEA 180"</t>
  </si>
  <si>
    <t>"IPE 120"</t>
  </si>
  <si>
    <t>"IPE 140"</t>
  </si>
  <si>
    <t>"tr4hr 100x80x5"</t>
  </si>
  <si>
    <t>997</t>
  </si>
  <si>
    <t>Přesun sutě</t>
  </si>
  <si>
    <t>19</t>
  </si>
  <si>
    <t>997013211</t>
  </si>
  <si>
    <t>Vnitrostaveništní doprava suti a vybouraných hmot pro budovy v do 6 m ručně</t>
  </si>
  <si>
    <t>1812321474</t>
  </si>
  <si>
    <t>20</t>
  </si>
  <si>
    <t>997013501</t>
  </si>
  <si>
    <t>Odvoz suti a vybouraných hmot na skládku nebo meziskládku do 1 km se složením</t>
  </si>
  <si>
    <t>459944117</t>
  </si>
  <si>
    <t>997013509</t>
  </si>
  <si>
    <t>Příplatek k odvozu suti a vybouraných hmot na skládku ZKD 1 km přes 1 km</t>
  </si>
  <si>
    <t>1877245845</t>
  </si>
  <si>
    <t>2,796*24</t>
  </si>
  <si>
    <t>22</t>
  </si>
  <si>
    <t>997013603</t>
  </si>
  <si>
    <t>Poplatek za uložení na skládce (skládkovné) stavebního odpadu cihelného kód odpadu 17 01 02</t>
  </si>
  <si>
    <t>-357714907</t>
  </si>
  <si>
    <t>PSV</t>
  </si>
  <si>
    <t>Práce a dodávky PSV</t>
  </si>
  <si>
    <t>763</t>
  </si>
  <si>
    <t>Konstrukce suché výstavby</t>
  </si>
  <si>
    <t>23</t>
  </si>
  <si>
    <t>763111313</t>
  </si>
  <si>
    <t>SDK příčka tl 100 mm profil CW+UW 75 desky 1xA 12,5 bez izolace do EI 30</t>
  </si>
  <si>
    <t>614047761</t>
  </si>
  <si>
    <t>"SDK límec"</t>
  </si>
  <si>
    <t>(14,4)*0,7</t>
  </si>
  <si>
    <t>24</t>
  </si>
  <si>
    <t>763111717</t>
  </si>
  <si>
    <t>SDK příčka základní penetrační nátěr (oboustranně)</t>
  </si>
  <si>
    <t>910170867</t>
  </si>
  <si>
    <t>25</t>
  </si>
  <si>
    <t>763131411</t>
  </si>
  <si>
    <t>SDK podhled desky 1xA 12,5 bez izolace dvouvrstvá spodní kce profil CD+UD</t>
  </si>
  <si>
    <t>31296469</t>
  </si>
  <si>
    <t>"SDK strop"</t>
  </si>
  <si>
    <t>14,4*0,42</t>
  </si>
  <si>
    <t>26</t>
  </si>
  <si>
    <t>763131714</t>
  </si>
  <si>
    <t>SDK podhled základní penetrační nátěr</t>
  </si>
  <si>
    <t>1013507299</t>
  </si>
  <si>
    <t>27</t>
  </si>
  <si>
    <t>998763201</t>
  </si>
  <si>
    <t>Přesun hmot procentní pro dřevostavby v objektech v přes 6 do 12 m</t>
  </si>
  <si>
    <t>%</t>
  </si>
  <si>
    <t>12801991</t>
  </si>
  <si>
    <t>784</t>
  </si>
  <si>
    <t>Dokončovací práce - malby a tapety</t>
  </si>
  <si>
    <t>28</t>
  </si>
  <si>
    <t>784221101</t>
  </si>
  <si>
    <t>Dvojnásobné bílé malby ze směsí za sucha dobře otěruvzdorných v místnostech do 3,80 m</t>
  </si>
  <si>
    <t>1128004015</t>
  </si>
  <si>
    <t>10,08*2</t>
  </si>
  <si>
    <t>6,048</t>
  </si>
  <si>
    <t>REVIZE č.1 - úprava v rámci změny GASTRA - 15.4.2024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</si>
</sst>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D4" sqref="D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 x14ac:dyDescent="0.2">
      <c r="B5" s="21"/>
      <c r="D5" s="25" t="s">
        <v>13</v>
      </c>
      <c r="K5" s="234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21"/>
      <c r="BE5" s="231" t="s">
        <v>15</v>
      </c>
      <c r="BS5" s="18" t="s">
        <v>6</v>
      </c>
    </row>
    <row r="6" spans="1:74" s="1" customFormat="1" ht="36.950000000000003" customHeight="1" x14ac:dyDescent="0.2">
      <c r="B6" s="21"/>
      <c r="D6" s="27" t="s">
        <v>16</v>
      </c>
      <c r="K6" s="235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21"/>
      <c r="BE6" s="232"/>
      <c r="BS6" s="18" t="s">
        <v>6</v>
      </c>
    </row>
    <row r="7" spans="1:74" s="1" customFormat="1" ht="12" customHeight="1" x14ac:dyDescent="0.2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32"/>
      <c r="BS7" s="18" t="s">
        <v>6</v>
      </c>
    </row>
    <row r="8" spans="1:74" s="1" customFormat="1" ht="12" customHeight="1" x14ac:dyDescent="0.2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32"/>
      <c r="BS8" s="18" t="s">
        <v>6</v>
      </c>
    </row>
    <row r="9" spans="1:74" s="1" customFormat="1" ht="14.45" customHeight="1" x14ac:dyDescent="0.2">
      <c r="B9" s="21"/>
      <c r="AR9" s="21"/>
      <c r="BE9" s="232"/>
      <c r="BS9" s="18" t="s">
        <v>6</v>
      </c>
    </row>
    <row r="10" spans="1:74" s="1" customFormat="1" ht="12" customHeight="1" x14ac:dyDescent="0.2">
      <c r="B10" s="21"/>
      <c r="D10" s="28" t="s">
        <v>24</v>
      </c>
      <c r="AK10" s="28" t="s">
        <v>25</v>
      </c>
      <c r="AN10" s="26" t="s">
        <v>26</v>
      </c>
      <c r="AR10" s="21"/>
      <c r="BE10" s="232"/>
      <c r="BS10" s="18" t="s">
        <v>6</v>
      </c>
    </row>
    <row r="11" spans="1:74" s="1" customFormat="1" ht="18.399999999999999" customHeight="1" x14ac:dyDescent="0.2">
      <c r="B11" s="21"/>
      <c r="E11" s="26" t="s">
        <v>27</v>
      </c>
      <c r="AK11" s="28" t="s">
        <v>28</v>
      </c>
      <c r="AN11" s="26" t="s">
        <v>1</v>
      </c>
      <c r="AR11" s="21"/>
      <c r="BE11" s="232"/>
      <c r="BS11" s="18" t="s">
        <v>6</v>
      </c>
    </row>
    <row r="12" spans="1:74" s="1" customFormat="1" ht="6.95" customHeight="1" x14ac:dyDescent="0.2">
      <c r="B12" s="21"/>
      <c r="AR12" s="21"/>
      <c r="BE12" s="232"/>
      <c r="BS12" s="18" t="s">
        <v>6</v>
      </c>
    </row>
    <row r="13" spans="1:74" s="1" customFormat="1" ht="12" customHeight="1" x14ac:dyDescent="0.2">
      <c r="B13" s="21"/>
      <c r="D13" s="28" t="s">
        <v>29</v>
      </c>
      <c r="AK13" s="28" t="s">
        <v>25</v>
      </c>
      <c r="AN13" s="30" t="s">
        <v>30</v>
      </c>
      <c r="AR13" s="21"/>
      <c r="BE13" s="232"/>
      <c r="BS13" s="18" t="s">
        <v>6</v>
      </c>
    </row>
    <row r="14" spans="1:74" ht="12.75" x14ac:dyDescent="0.2">
      <c r="B14" s="21"/>
      <c r="E14" s="236" t="s">
        <v>30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8" t="s">
        <v>28</v>
      </c>
      <c r="AN14" s="30" t="s">
        <v>30</v>
      </c>
      <c r="AR14" s="21"/>
      <c r="BE14" s="232"/>
      <c r="BS14" s="18" t="s">
        <v>6</v>
      </c>
    </row>
    <row r="15" spans="1:74" s="1" customFormat="1" ht="6.95" customHeight="1" x14ac:dyDescent="0.2">
      <c r="B15" s="21"/>
      <c r="AR15" s="21"/>
      <c r="BE15" s="232"/>
      <c r="BS15" s="18" t="s">
        <v>3</v>
      </c>
    </row>
    <row r="16" spans="1:74" s="1" customFormat="1" ht="12" customHeight="1" x14ac:dyDescent="0.2">
      <c r="B16" s="21"/>
      <c r="D16" s="28" t="s">
        <v>31</v>
      </c>
      <c r="AK16" s="28" t="s">
        <v>25</v>
      </c>
      <c r="AN16" s="26" t="s">
        <v>1</v>
      </c>
      <c r="AR16" s="21"/>
      <c r="BE16" s="232"/>
      <c r="BS16" s="18" t="s">
        <v>3</v>
      </c>
    </row>
    <row r="17" spans="1:71" s="1" customFormat="1" ht="18.399999999999999" customHeight="1" x14ac:dyDescent="0.2">
      <c r="B17" s="21"/>
      <c r="E17" s="26"/>
      <c r="AK17" s="28" t="s">
        <v>28</v>
      </c>
      <c r="AN17" s="26" t="s">
        <v>1</v>
      </c>
      <c r="AR17" s="21"/>
      <c r="BE17" s="232"/>
      <c r="BS17" s="18" t="s">
        <v>32</v>
      </c>
    </row>
    <row r="18" spans="1:71" s="1" customFormat="1" ht="6.95" customHeight="1" x14ac:dyDescent="0.2">
      <c r="B18" s="21"/>
      <c r="AR18" s="21"/>
      <c r="BE18" s="232"/>
      <c r="BS18" s="18" t="s">
        <v>6</v>
      </c>
    </row>
    <row r="19" spans="1:71" s="1" customFormat="1" ht="12" customHeight="1" x14ac:dyDescent="0.2">
      <c r="B19" s="21"/>
      <c r="D19" s="28" t="s">
        <v>33</v>
      </c>
      <c r="AK19" s="28" t="s">
        <v>25</v>
      </c>
      <c r="AN19" s="26" t="s">
        <v>1</v>
      </c>
      <c r="AR19" s="21"/>
      <c r="BE19" s="232"/>
      <c r="BS19" s="18" t="s">
        <v>34</v>
      </c>
    </row>
    <row r="20" spans="1:71" s="1" customFormat="1" ht="18.399999999999999" customHeight="1" x14ac:dyDescent="0.2">
      <c r="B20" s="21"/>
      <c r="E20" s="26"/>
      <c r="AK20" s="28" t="s">
        <v>28</v>
      </c>
      <c r="AN20" s="26" t="s">
        <v>1</v>
      </c>
      <c r="AR20" s="21"/>
      <c r="BE20" s="232"/>
      <c r="BS20" s="18" t="s">
        <v>32</v>
      </c>
    </row>
    <row r="21" spans="1:71" s="1" customFormat="1" ht="6.95" customHeight="1" x14ac:dyDescent="0.2">
      <c r="B21" s="21"/>
      <c r="AR21" s="21"/>
      <c r="BE21" s="232"/>
    </row>
    <row r="22" spans="1:71" s="1" customFormat="1" ht="12" customHeight="1" x14ac:dyDescent="0.2">
      <c r="B22" s="21"/>
      <c r="D22" s="28" t="s">
        <v>35</v>
      </c>
      <c r="AR22" s="21"/>
      <c r="BE22" s="232"/>
    </row>
    <row r="23" spans="1:71" s="1" customFormat="1" ht="16.5" customHeight="1" x14ac:dyDescent="0.2">
      <c r="B23" s="21"/>
      <c r="E23" s="238" t="s">
        <v>279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1"/>
      <c r="BE23" s="232"/>
    </row>
    <row r="24" spans="1:71" s="1" customFormat="1" ht="6.95" customHeight="1" x14ac:dyDescent="0.2">
      <c r="B24" s="21"/>
      <c r="AR24" s="21"/>
      <c r="BE24" s="232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2"/>
    </row>
    <row r="26" spans="1:71" s="2" customFormat="1" ht="25.9" customHeight="1" x14ac:dyDescent="0.2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0">
        <f>ROUND(AG94,0)</f>
        <v>0</v>
      </c>
      <c r="AL26" s="241"/>
      <c r="AM26" s="241"/>
      <c r="AN26" s="241"/>
      <c r="AO26" s="241"/>
      <c r="AP26" s="33"/>
      <c r="AQ26" s="33"/>
      <c r="AR26" s="34"/>
      <c r="BE26" s="232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2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2" t="s">
        <v>37</v>
      </c>
      <c r="M28" s="242"/>
      <c r="N28" s="242"/>
      <c r="O28" s="242"/>
      <c r="P28" s="242"/>
      <c r="Q28" s="33"/>
      <c r="R28" s="33"/>
      <c r="S28" s="33"/>
      <c r="T28" s="33"/>
      <c r="U28" s="33"/>
      <c r="V28" s="33"/>
      <c r="W28" s="242" t="s">
        <v>38</v>
      </c>
      <c r="X28" s="242"/>
      <c r="Y28" s="242"/>
      <c r="Z28" s="242"/>
      <c r="AA28" s="242"/>
      <c r="AB28" s="242"/>
      <c r="AC28" s="242"/>
      <c r="AD28" s="242"/>
      <c r="AE28" s="242"/>
      <c r="AF28" s="33"/>
      <c r="AG28" s="33"/>
      <c r="AH28" s="33"/>
      <c r="AI28" s="33"/>
      <c r="AJ28" s="33"/>
      <c r="AK28" s="242" t="s">
        <v>39</v>
      </c>
      <c r="AL28" s="242"/>
      <c r="AM28" s="242"/>
      <c r="AN28" s="242"/>
      <c r="AO28" s="242"/>
      <c r="AP28" s="33"/>
      <c r="AQ28" s="33"/>
      <c r="AR28" s="34"/>
      <c r="BE28" s="232"/>
    </row>
    <row r="29" spans="1:71" s="3" customFormat="1" ht="14.45" customHeight="1" x14ac:dyDescent="0.2">
      <c r="B29" s="38"/>
      <c r="D29" s="28" t="s">
        <v>40</v>
      </c>
      <c r="F29" s="28" t="s">
        <v>41</v>
      </c>
      <c r="L29" s="226">
        <v>0.21</v>
      </c>
      <c r="M29" s="225"/>
      <c r="N29" s="225"/>
      <c r="O29" s="225"/>
      <c r="P29" s="225"/>
      <c r="W29" s="224">
        <f>ROUND(AZ94, 0)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0)</f>
        <v>0</v>
      </c>
      <c r="AL29" s="225"/>
      <c r="AM29" s="225"/>
      <c r="AN29" s="225"/>
      <c r="AO29" s="225"/>
      <c r="AR29" s="38"/>
      <c r="BE29" s="233"/>
    </row>
    <row r="30" spans="1:71" s="3" customFormat="1" ht="14.45" customHeight="1" x14ac:dyDescent="0.2">
      <c r="B30" s="38"/>
      <c r="F30" s="28" t="s">
        <v>42</v>
      </c>
      <c r="L30" s="226">
        <v>0.12</v>
      </c>
      <c r="M30" s="225"/>
      <c r="N30" s="225"/>
      <c r="O30" s="225"/>
      <c r="P30" s="225"/>
      <c r="W30" s="224">
        <f>ROUND(BA94, 0)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0)</f>
        <v>0</v>
      </c>
      <c r="AL30" s="225"/>
      <c r="AM30" s="225"/>
      <c r="AN30" s="225"/>
      <c r="AO30" s="225"/>
      <c r="AR30" s="38"/>
      <c r="BE30" s="233"/>
    </row>
    <row r="31" spans="1:71" s="3" customFormat="1" ht="14.45" hidden="1" customHeight="1" x14ac:dyDescent="0.2">
      <c r="B31" s="38"/>
      <c r="F31" s="28" t="s">
        <v>43</v>
      </c>
      <c r="L31" s="226">
        <v>0.21</v>
      </c>
      <c r="M31" s="225"/>
      <c r="N31" s="225"/>
      <c r="O31" s="225"/>
      <c r="P31" s="225"/>
      <c r="W31" s="224">
        <f>ROUND(BB94, 0)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8"/>
      <c r="BE31" s="233"/>
    </row>
    <row r="32" spans="1:71" s="3" customFormat="1" ht="14.45" hidden="1" customHeight="1" x14ac:dyDescent="0.2">
      <c r="B32" s="38"/>
      <c r="F32" s="28" t="s">
        <v>44</v>
      </c>
      <c r="L32" s="226">
        <v>0.12</v>
      </c>
      <c r="M32" s="225"/>
      <c r="N32" s="225"/>
      <c r="O32" s="225"/>
      <c r="P32" s="225"/>
      <c r="W32" s="224">
        <f>ROUND(BC94, 0)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8"/>
      <c r="BE32" s="233"/>
    </row>
    <row r="33" spans="1:57" s="3" customFormat="1" ht="14.45" hidden="1" customHeight="1" x14ac:dyDescent="0.2">
      <c r="B33" s="38"/>
      <c r="F33" s="28" t="s">
        <v>45</v>
      </c>
      <c r="L33" s="226">
        <v>0</v>
      </c>
      <c r="M33" s="225"/>
      <c r="N33" s="225"/>
      <c r="O33" s="225"/>
      <c r="P33" s="225"/>
      <c r="W33" s="224">
        <f>ROUND(BD94, 0)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8"/>
      <c r="BE33" s="233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2"/>
    </row>
    <row r="35" spans="1:57" s="2" customFormat="1" ht="25.9" customHeight="1" x14ac:dyDescent="0.2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27" t="s">
        <v>48</v>
      </c>
      <c r="Y35" s="228"/>
      <c r="Z35" s="228"/>
      <c r="AA35" s="228"/>
      <c r="AB35" s="228"/>
      <c r="AC35" s="41"/>
      <c r="AD35" s="41"/>
      <c r="AE35" s="41"/>
      <c r="AF35" s="41"/>
      <c r="AG35" s="41"/>
      <c r="AH35" s="41"/>
      <c r="AI35" s="41"/>
      <c r="AJ35" s="41"/>
      <c r="AK35" s="229">
        <f>SUM(AK26:AK33)</f>
        <v>0</v>
      </c>
      <c r="AL35" s="228"/>
      <c r="AM35" s="228"/>
      <c r="AN35" s="228"/>
      <c r="AO35" s="230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 x14ac:dyDescent="0.2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 x14ac:dyDescent="0.2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 x14ac:dyDescent="0.2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 x14ac:dyDescent="0.2">
      <c r="B84" s="52"/>
      <c r="C84" s="28" t="s">
        <v>13</v>
      </c>
      <c r="L84" s="4" t="str">
        <f>K5</f>
        <v>2023-11b</v>
      </c>
      <c r="AR84" s="52"/>
    </row>
    <row r="85" spans="1:91" s="5" customFormat="1" ht="36.950000000000003" customHeight="1" x14ac:dyDescent="0.2">
      <c r="B85" s="53"/>
      <c r="C85" s="54" t="s">
        <v>16</v>
      </c>
      <c r="L85" s="215" t="str">
        <f>K6</f>
        <v>STAVEBNÍ ÚPRAVY ŠKOLNÍ JÍDELNY NÁDRAŽNÍ 1021, HOLICE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53"/>
    </row>
    <row r="86" spans="1:91" s="2" customFormat="1" ht="6.95" customHeight="1" x14ac:dyDescent="0.2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 x14ac:dyDescent="0.2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17" t="str">
        <f>IF(AN8= "","",AN8)</f>
        <v>20. 4. 2023</v>
      </c>
      <c r="AN87" s="217"/>
      <c r="AO87" s="33"/>
      <c r="AP87" s="33"/>
      <c r="AQ87" s="33"/>
      <c r="AR87" s="34"/>
      <c r="BE87" s="33"/>
    </row>
    <row r="88" spans="1:91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 x14ac:dyDescent="0.2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Holice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31</v>
      </c>
      <c r="AJ89" s="33"/>
      <c r="AK89" s="33"/>
      <c r="AL89" s="33"/>
      <c r="AM89" s="218" t="str">
        <f>IF(E17="","",E17)</f>
        <v/>
      </c>
      <c r="AN89" s="219"/>
      <c r="AO89" s="219"/>
      <c r="AP89" s="219"/>
      <c r="AQ89" s="33"/>
      <c r="AR89" s="34"/>
      <c r="AS89" s="220" t="s">
        <v>56</v>
      </c>
      <c r="AT89" s="22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 x14ac:dyDescent="0.2">
      <c r="A90" s="33"/>
      <c r="B90" s="34"/>
      <c r="C90" s="28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18" t="str">
        <f>IF(E20="","",E20)</f>
        <v/>
      </c>
      <c r="AN90" s="219"/>
      <c r="AO90" s="219"/>
      <c r="AP90" s="219"/>
      <c r="AQ90" s="33"/>
      <c r="AR90" s="34"/>
      <c r="AS90" s="222"/>
      <c r="AT90" s="22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 x14ac:dyDescent="0.2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2"/>
      <c r="AT91" s="22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 x14ac:dyDescent="0.2">
      <c r="A92" s="33"/>
      <c r="B92" s="34"/>
      <c r="C92" s="205" t="s">
        <v>57</v>
      </c>
      <c r="D92" s="206"/>
      <c r="E92" s="206"/>
      <c r="F92" s="206"/>
      <c r="G92" s="206"/>
      <c r="H92" s="61"/>
      <c r="I92" s="207" t="s">
        <v>58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8" t="s">
        <v>59</v>
      </c>
      <c r="AH92" s="206"/>
      <c r="AI92" s="206"/>
      <c r="AJ92" s="206"/>
      <c r="AK92" s="206"/>
      <c r="AL92" s="206"/>
      <c r="AM92" s="206"/>
      <c r="AN92" s="207" t="s">
        <v>60</v>
      </c>
      <c r="AO92" s="206"/>
      <c r="AP92" s="209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 x14ac:dyDescent="0.2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3">
        <f>ROUND(AG95,0)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73" t="s">
        <v>1</v>
      </c>
      <c r="AR94" s="69"/>
      <c r="AS94" s="74">
        <f>ROUND(AS95,0)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ROUND(AZ95,0)</f>
        <v>0</v>
      </c>
      <c r="BA94" s="75">
        <f>ROUND(BA95,0)</f>
        <v>0</v>
      </c>
      <c r="BB94" s="75">
        <f>ROUND(BB95,0)</f>
        <v>0</v>
      </c>
      <c r="BC94" s="75">
        <f>ROUND(BC95,0)</f>
        <v>0</v>
      </c>
      <c r="BD94" s="77">
        <f>ROUND(BD95,0)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</v>
      </c>
    </row>
    <row r="95" spans="1:91" s="7" customFormat="1" ht="16.5" customHeight="1" x14ac:dyDescent="0.2">
      <c r="A95" s="80" t="s">
        <v>80</v>
      </c>
      <c r="B95" s="81"/>
      <c r="C95" s="82"/>
      <c r="D95" s="212" t="s">
        <v>81</v>
      </c>
      <c r="E95" s="212"/>
      <c r="F95" s="212"/>
      <c r="G95" s="212"/>
      <c r="H95" s="212"/>
      <c r="I95" s="83"/>
      <c r="J95" s="212" t="s">
        <v>82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0">
        <f>'01 - Stavební část'!J30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84" t="s">
        <v>83</v>
      </c>
      <c r="AR95" s="81"/>
      <c r="AS95" s="85">
        <v>0</v>
      </c>
      <c r="AT95" s="86">
        <f>ROUND(SUM(AV95:AW95),2)</f>
        <v>0</v>
      </c>
      <c r="AU95" s="87">
        <f>'01 - Stavební část'!P124</f>
        <v>0</v>
      </c>
      <c r="AV95" s="86">
        <f>'01 - Stavební část'!J33</f>
        <v>0</v>
      </c>
      <c r="AW95" s="86">
        <f>'01 - Stavební část'!J34</f>
        <v>0</v>
      </c>
      <c r="AX95" s="86">
        <f>'01 - Stavební část'!J35</f>
        <v>0</v>
      </c>
      <c r="AY95" s="86">
        <f>'01 - Stavební část'!J36</f>
        <v>0</v>
      </c>
      <c r="AZ95" s="86">
        <f>'01 - Stavební část'!F33</f>
        <v>0</v>
      </c>
      <c r="BA95" s="86">
        <f>'01 - Stavební část'!F34</f>
        <v>0</v>
      </c>
      <c r="BB95" s="86">
        <f>'01 - Stavební část'!F35</f>
        <v>0</v>
      </c>
      <c r="BC95" s="86">
        <f>'01 - Stavební část'!F36</f>
        <v>0</v>
      </c>
      <c r="BD95" s="88">
        <f>'01 - Stavební část'!F37</f>
        <v>0</v>
      </c>
      <c r="BT95" s="89" t="s">
        <v>6</v>
      </c>
      <c r="BV95" s="89" t="s">
        <v>78</v>
      </c>
      <c r="BW95" s="89" t="s">
        <v>84</v>
      </c>
      <c r="BX95" s="89" t="s">
        <v>4</v>
      </c>
      <c r="CL95" s="89" t="s">
        <v>1</v>
      </c>
      <c r="CM95" s="89" t="s">
        <v>85</v>
      </c>
    </row>
    <row r="96" spans="1:91" s="2" customFormat="1" ht="30" customHeight="1" x14ac:dyDescent="0.2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 x14ac:dyDescent="0.2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Stavební čás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>
      <selection activeCell="E24" sqref="E2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8" t="s">
        <v>84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 x14ac:dyDescent="0.2">
      <c r="B4" s="21"/>
      <c r="D4" s="22" t="s">
        <v>86</v>
      </c>
      <c r="L4" s="21"/>
      <c r="M4" s="90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8" t="s">
        <v>16</v>
      </c>
      <c r="L6" s="21"/>
    </row>
    <row r="7" spans="1:46" s="1" customFormat="1" ht="16.5" customHeight="1" x14ac:dyDescent="0.2">
      <c r="B7" s="21"/>
      <c r="E7" s="244" t="str">
        <f>'Rekapitulace stavby'!K6</f>
        <v>STAVEBNÍ ÚPRAVY ŠKOLNÍ JÍDELNY NÁDRAŽNÍ 1021, HOLICE</v>
      </c>
      <c r="F7" s="245"/>
      <c r="G7" s="245"/>
      <c r="H7" s="245"/>
      <c r="L7" s="21"/>
    </row>
    <row r="8" spans="1:46" s="2" customFormat="1" ht="12" customHeight="1" x14ac:dyDescent="0.2">
      <c r="A8" s="33"/>
      <c r="B8" s="34"/>
      <c r="C8" s="33"/>
      <c r="D8" s="28" t="s">
        <v>87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15" t="s">
        <v>88</v>
      </c>
      <c r="F9" s="243"/>
      <c r="G9" s="243"/>
      <c r="H9" s="24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20. 4. 2023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246" t="str">
        <f>'Rekapitulace stavby'!E14</f>
        <v>Vyplň údaj</v>
      </c>
      <c r="F18" s="234"/>
      <c r="G18" s="234"/>
      <c r="H18" s="234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/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/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91"/>
      <c r="B27" s="92"/>
      <c r="C27" s="91"/>
      <c r="D27" s="91"/>
      <c r="E27" s="238" t="str">
        <f>'Rekapitulace stavby'!E23:AN23</f>
        <v>REVIZE č.1 - úprava v rámci změny GASTRA - 15.4.2024</v>
      </c>
      <c r="F27" s="238"/>
      <c r="G27" s="238"/>
      <c r="H27" s="23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94" t="s">
        <v>36</v>
      </c>
      <c r="E30" s="33"/>
      <c r="F30" s="33"/>
      <c r="G30" s="33"/>
      <c r="H30" s="33"/>
      <c r="I30" s="33"/>
      <c r="J30" s="72">
        <f>ROUND(J124, 0)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95" t="s">
        <v>40</v>
      </c>
      <c r="E33" s="28" t="s">
        <v>41</v>
      </c>
      <c r="F33" s="96">
        <f>ROUND((SUM(BE124:BE212)),  0)</f>
        <v>0</v>
      </c>
      <c r="G33" s="33"/>
      <c r="H33" s="33"/>
      <c r="I33" s="97">
        <v>0.21</v>
      </c>
      <c r="J33" s="96">
        <f>ROUND(((SUM(BE124:BE212))*I33),  0)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42</v>
      </c>
      <c r="F34" s="96">
        <f>ROUND((SUM(BF124:BF212)),  0)</f>
        <v>0</v>
      </c>
      <c r="G34" s="33"/>
      <c r="H34" s="33"/>
      <c r="I34" s="97">
        <v>0.12</v>
      </c>
      <c r="J34" s="96">
        <f>ROUND(((SUM(BF124:BF212))*I34),  0)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43</v>
      </c>
      <c r="F35" s="96">
        <f>ROUND((SUM(BG124:BG212)),  0)</f>
        <v>0</v>
      </c>
      <c r="G35" s="33"/>
      <c r="H35" s="33"/>
      <c r="I35" s="97">
        <v>0.21</v>
      </c>
      <c r="J35" s="9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44</v>
      </c>
      <c r="F36" s="96">
        <f>ROUND((SUM(BH124:BH212)),  0)</f>
        <v>0</v>
      </c>
      <c r="G36" s="33"/>
      <c r="H36" s="33"/>
      <c r="I36" s="97">
        <v>0.12</v>
      </c>
      <c r="J36" s="96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45</v>
      </c>
      <c r="F37" s="96">
        <f>ROUND((SUM(BI124:BI212)),  0)</f>
        <v>0</v>
      </c>
      <c r="G37" s="33"/>
      <c r="H37" s="33"/>
      <c r="I37" s="97">
        <v>0</v>
      </c>
      <c r="J37" s="9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98"/>
      <c r="D39" s="99" t="s">
        <v>46</v>
      </c>
      <c r="E39" s="61"/>
      <c r="F39" s="61"/>
      <c r="G39" s="100" t="s">
        <v>47</v>
      </c>
      <c r="H39" s="101" t="s">
        <v>48</v>
      </c>
      <c r="I39" s="61"/>
      <c r="J39" s="102">
        <f>SUM(J30:J37)</f>
        <v>0</v>
      </c>
      <c r="K39" s="10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3"/>
      <c r="B61" s="34"/>
      <c r="C61" s="33"/>
      <c r="D61" s="46" t="s">
        <v>51</v>
      </c>
      <c r="E61" s="36"/>
      <c r="F61" s="104" t="s">
        <v>52</v>
      </c>
      <c r="G61" s="46" t="s">
        <v>51</v>
      </c>
      <c r="H61" s="36"/>
      <c r="I61" s="36"/>
      <c r="J61" s="105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3"/>
      <c r="B76" s="34"/>
      <c r="C76" s="33"/>
      <c r="D76" s="46" t="s">
        <v>51</v>
      </c>
      <c r="E76" s="36"/>
      <c r="F76" s="104" t="s">
        <v>52</v>
      </c>
      <c r="G76" s="46" t="s">
        <v>51</v>
      </c>
      <c r="H76" s="36"/>
      <c r="I76" s="36"/>
      <c r="J76" s="105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89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3"/>
      <c r="D85" s="33"/>
      <c r="E85" s="244" t="str">
        <f>E7</f>
        <v>STAVEBNÍ ÚPRAVY ŠKOLNÍ JÍDELNY NÁDRAŽNÍ 1021, HOLICE</v>
      </c>
      <c r="F85" s="245"/>
      <c r="G85" s="245"/>
      <c r="H85" s="24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87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3"/>
      <c r="D87" s="33"/>
      <c r="E87" s="215" t="str">
        <f>E9</f>
        <v>01 - Stavební část</v>
      </c>
      <c r="F87" s="243"/>
      <c r="G87" s="243"/>
      <c r="H87" s="24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6" t="str">
        <f>IF(J12="","",J12)</f>
        <v>20. 4. 2023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24</v>
      </c>
      <c r="D91" s="33"/>
      <c r="E91" s="33"/>
      <c r="F91" s="26" t="str">
        <f>E15</f>
        <v>Město Holice</v>
      </c>
      <c r="G91" s="33"/>
      <c r="H91" s="33"/>
      <c r="I91" s="28" t="s">
        <v>31</v>
      </c>
      <c r="J91" s="31">
        <f>E21</f>
        <v>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>
        <f>E24</f>
        <v>0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06" t="s">
        <v>90</v>
      </c>
      <c r="D94" s="98"/>
      <c r="E94" s="98"/>
      <c r="F94" s="98"/>
      <c r="G94" s="98"/>
      <c r="H94" s="98"/>
      <c r="I94" s="98"/>
      <c r="J94" s="107" t="s">
        <v>91</v>
      </c>
      <c r="K94" s="98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08" t="s">
        <v>92</v>
      </c>
      <c r="D96" s="33"/>
      <c r="E96" s="33"/>
      <c r="F96" s="33"/>
      <c r="G96" s="33"/>
      <c r="H96" s="33"/>
      <c r="I96" s="33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93</v>
      </c>
    </row>
    <row r="97" spans="1:31" s="9" customFormat="1" ht="24.95" customHeight="1" x14ac:dyDescent="0.2">
      <c r="B97" s="109"/>
      <c r="D97" s="110" t="s">
        <v>94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customHeight="1" x14ac:dyDescent="0.2">
      <c r="B98" s="113"/>
      <c r="D98" s="114" t="s">
        <v>95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customHeight="1" x14ac:dyDescent="0.2">
      <c r="B99" s="113"/>
      <c r="D99" s="114" t="s">
        <v>96</v>
      </c>
      <c r="E99" s="115"/>
      <c r="F99" s="115"/>
      <c r="G99" s="115"/>
      <c r="H99" s="115"/>
      <c r="I99" s="115"/>
      <c r="J99" s="116">
        <f>J146</f>
        <v>0</v>
      </c>
      <c r="L99" s="113"/>
    </row>
    <row r="100" spans="1:31" s="10" customFormat="1" ht="19.899999999999999" customHeight="1" x14ac:dyDescent="0.2">
      <c r="B100" s="113"/>
      <c r="D100" s="114" t="s">
        <v>97</v>
      </c>
      <c r="E100" s="115"/>
      <c r="F100" s="115"/>
      <c r="G100" s="115"/>
      <c r="H100" s="115"/>
      <c r="I100" s="115"/>
      <c r="J100" s="116">
        <f>J148</f>
        <v>0</v>
      </c>
      <c r="L100" s="113"/>
    </row>
    <row r="101" spans="1:31" s="10" customFormat="1" ht="19.899999999999999" customHeight="1" x14ac:dyDescent="0.2">
      <c r="B101" s="113"/>
      <c r="D101" s="114" t="s">
        <v>98</v>
      </c>
      <c r="E101" s="115"/>
      <c r="F101" s="115"/>
      <c r="G101" s="115"/>
      <c r="H101" s="115"/>
      <c r="I101" s="115"/>
      <c r="J101" s="116">
        <f>J188</f>
        <v>0</v>
      </c>
      <c r="L101" s="113"/>
    </row>
    <row r="102" spans="1:31" s="9" customFormat="1" ht="24.95" customHeight="1" x14ac:dyDescent="0.2">
      <c r="B102" s="109"/>
      <c r="D102" s="110" t="s">
        <v>99</v>
      </c>
      <c r="E102" s="111"/>
      <c r="F102" s="111"/>
      <c r="G102" s="111"/>
      <c r="H102" s="111"/>
      <c r="I102" s="111"/>
      <c r="J102" s="112">
        <f>J195</f>
        <v>0</v>
      </c>
      <c r="L102" s="109"/>
    </row>
    <row r="103" spans="1:31" s="10" customFormat="1" ht="19.899999999999999" customHeight="1" x14ac:dyDescent="0.2">
      <c r="B103" s="113"/>
      <c r="D103" s="114" t="s">
        <v>100</v>
      </c>
      <c r="E103" s="115"/>
      <c r="F103" s="115"/>
      <c r="G103" s="115"/>
      <c r="H103" s="115"/>
      <c r="I103" s="115"/>
      <c r="J103" s="116">
        <f>J196</f>
        <v>0</v>
      </c>
      <c r="L103" s="113"/>
    </row>
    <row r="104" spans="1:31" s="10" customFormat="1" ht="19.899999999999999" customHeight="1" x14ac:dyDescent="0.2">
      <c r="B104" s="113"/>
      <c r="D104" s="114" t="s">
        <v>101</v>
      </c>
      <c r="E104" s="115"/>
      <c r="F104" s="115"/>
      <c r="G104" s="115"/>
      <c r="H104" s="115"/>
      <c r="I104" s="115"/>
      <c r="J104" s="116">
        <f>J208</f>
        <v>0</v>
      </c>
      <c r="L104" s="113"/>
    </row>
    <row r="105" spans="1:31" s="2" customFormat="1" ht="21.75" customHeight="1" x14ac:dyDescent="0.2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 x14ac:dyDescent="0.2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 x14ac:dyDescent="0.2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 x14ac:dyDescent="0.2">
      <c r="A111" s="33"/>
      <c r="B111" s="34"/>
      <c r="C111" s="22" t="s">
        <v>102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 x14ac:dyDescent="0.2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 x14ac:dyDescent="0.2">
      <c r="A114" s="33"/>
      <c r="B114" s="34"/>
      <c r="C114" s="33"/>
      <c r="D114" s="33"/>
      <c r="E114" s="244" t="str">
        <f>E7</f>
        <v>STAVEBNÍ ÚPRAVY ŠKOLNÍ JÍDELNY NÁDRAŽNÍ 1021, HOLICE</v>
      </c>
      <c r="F114" s="245"/>
      <c r="G114" s="245"/>
      <c r="H114" s="245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87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 x14ac:dyDescent="0.2">
      <c r="A116" s="33"/>
      <c r="B116" s="34"/>
      <c r="C116" s="33"/>
      <c r="D116" s="33"/>
      <c r="E116" s="215" t="str">
        <f>E9</f>
        <v>01 - Stavební část</v>
      </c>
      <c r="F116" s="243"/>
      <c r="G116" s="243"/>
      <c r="H116" s="24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 x14ac:dyDescent="0.2">
      <c r="A118" s="33"/>
      <c r="B118" s="34"/>
      <c r="C118" s="28" t="s">
        <v>20</v>
      </c>
      <c r="D118" s="33"/>
      <c r="E118" s="33"/>
      <c r="F118" s="26" t="str">
        <f>F12</f>
        <v xml:space="preserve"> </v>
      </c>
      <c r="G118" s="33"/>
      <c r="H118" s="33"/>
      <c r="I118" s="28" t="s">
        <v>22</v>
      </c>
      <c r="J118" s="56" t="str">
        <f>IF(J12="","",J12)</f>
        <v>20. 4. 2023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 x14ac:dyDescent="0.2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 x14ac:dyDescent="0.2">
      <c r="A120" s="33"/>
      <c r="B120" s="34"/>
      <c r="C120" s="28" t="s">
        <v>24</v>
      </c>
      <c r="D120" s="33"/>
      <c r="E120" s="33"/>
      <c r="F120" s="26" t="str">
        <f>E15</f>
        <v>Město Holice</v>
      </c>
      <c r="G120" s="33"/>
      <c r="H120" s="33"/>
      <c r="I120" s="28" t="s">
        <v>31</v>
      </c>
      <c r="J120" s="31">
        <f>E21</f>
        <v>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 x14ac:dyDescent="0.2">
      <c r="A121" s="33"/>
      <c r="B121" s="34"/>
      <c r="C121" s="28" t="s">
        <v>29</v>
      </c>
      <c r="D121" s="33"/>
      <c r="E121" s="33"/>
      <c r="F121" s="26" t="str">
        <f>IF(E18="","",E18)</f>
        <v>Vyplň údaj</v>
      </c>
      <c r="G121" s="33"/>
      <c r="H121" s="33"/>
      <c r="I121" s="28" t="s">
        <v>33</v>
      </c>
      <c r="J121" s="31">
        <f>E24</f>
        <v>0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 x14ac:dyDescent="0.2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 x14ac:dyDescent="0.2">
      <c r="A123" s="117"/>
      <c r="B123" s="118"/>
      <c r="C123" s="119" t="s">
        <v>103</v>
      </c>
      <c r="D123" s="120" t="s">
        <v>61</v>
      </c>
      <c r="E123" s="120" t="s">
        <v>57</v>
      </c>
      <c r="F123" s="120" t="s">
        <v>58</v>
      </c>
      <c r="G123" s="120" t="s">
        <v>104</v>
      </c>
      <c r="H123" s="120" t="s">
        <v>105</v>
      </c>
      <c r="I123" s="120" t="s">
        <v>106</v>
      </c>
      <c r="J123" s="121" t="s">
        <v>91</v>
      </c>
      <c r="K123" s="122" t="s">
        <v>107</v>
      </c>
      <c r="L123" s="123"/>
      <c r="M123" s="63" t="s">
        <v>1</v>
      </c>
      <c r="N123" s="64" t="s">
        <v>40</v>
      </c>
      <c r="O123" s="64" t="s">
        <v>108</v>
      </c>
      <c r="P123" s="64" t="s">
        <v>109</v>
      </c>
      <c r="Q123" s="64" t="s">
        <v>110</v>
      </c>
      <c r="R123" s="64" t="s">
        <v>111</v>
      </c>
      <c r="S123" s="64" t="s">
        <v>112</v>
      </c>
      <c r="T123" s="65" t="s">
        <v>113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 x14ac:dyDescent="0.25">
      <c r="A124" s="33"/>
      <c r="B124" s="34"/>
      <c r="C124" s="70" t="s">
        <v>114</v>
      </c>
      <c r="D124" s="33"/>
      <c r="E124" s="33"/>
      <c r="F124" s="33"/>
      <c r="G124" s="33"/>
      <c r="H124" s="33"/>
      <c r="I124" s="33"/>
      <c r="J124" s="124">
        <f>BK124</f>
        <v>0</v>
      </c>
      <c r="K124" s="33"/>
      <c r="L124" s="34"/>
      <c r="M124" s="66"/>
      <c r="N124" s="57"/>
      <c r="O124" s="67"/>
      <c r="P124" s="125">
        <f>P125+P195</f>
        <v>0</v>
      </c>
      <c r="Q124" s="67"/>
      <c r="R124" s="125">
        <f>R125+R195</f>
        <v>3.2673052199999999</v>
      </c>
      <c r="S124" s="67"/>
      <c r="T124" s="126">
        <f>T125+T195</f>
        <v>2.7961099999999997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75</v>
      </c>
      <c r="AU124" s="18" t="s">
        <v>93</v>
      </c>
      <c r="BK124" s="127">
        <f>BK125+BK195</f>
        <v>0</v>
      </c>
    </row>
    <row r="125" spans="1:65" s="12" customFormat="1" ht="25.9" customHeight="1" x14ac:dyDescent="0.2">
      <c r="B125" s="128"/>
      <c r="D125" s="129" t="s">
        <v>75</v>
      </c>
      <c r="E125" s="130" t="s">
        <v>115</v>
      </c>
      <c r="F125" s="130" t="s">
        <v>116</v>
      </c>
      <c r="I125" s="131"/>
      <c r="J125" s="132">
        <f>BK125</f>
        <v>0</v>
      </c>
      <c r="L125" s="128"/>
      <c r="M125" s="133"/>
      <c r="N125" s="134"/>
      <c r="O125" s="134"/>
      <c r="P125" s="135">
        <f>P126+P146+P148+P188</f>
        <v>0</v>
      </c>
      <c r="Q125" s="134"/>
      <c r="R125" s="135">
        <f>R126+R146+R148+R188</f>
        <v>2.9570024999999998</v>
      </c>
      <c r="S125" s="134"/>
      <c r="T125" s="136">
        <f>T126+T146+T148+T188</f>
        <v>2.7961099999999997</v>
      </c>
      <c r="AR125" s="129" t="s">
        <v>6</v>
      </c>
      <c r="AT125" s="137" t="s">
        <v>75</v>
      </c>
      <c r="AU125" s="137" t="s">
        <v>76</v>
      </c>
      <c r="AY125" s="129" t="s">
        <v>117</v>
      </c>
      <c r="BK125" s="138">
        <f>BK126+BK146+BK148+BK188</f>
        <v>0</v>
      </c>
    </row>
    <row r="126" spans="1:65" s="12" customFormat="1" ht="22.9" customHeight="1" x14ac:dyDescent="0.2">
      <c r="B126" s="128"/>
      <c r="D126" s="129" t="s">
        <v>75</v>
      </c>
      <c r="E126" s="139" t="s">
        <v>118</v>
      </c>
      <c r="F126" s="139" t="s">
        <v>119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SUM(P127:P145)</f>
        <v>0</v>
      </c>
      <c r="Q126" s="134"/>
      <c r="R126" s="135">
        <f>SUM(R127:R145)</f>
        <v>2.9249999999999998</v>
      </c>
      <c r="S126" s="134"/>
      <c r="T126" s="136">
        <f>SUM(T127:T145)</f>
        <v>0</v>
      </c>
      <c r="AR126" s="129" t="s">
        <v>6</v>
      </c>
      <c r="AT126" s="137" t="s">
        <v>75</v>
      </c>
      <c r="AU126" s="137" t="s">
        <v>6</v>
      </c>
      <c r="AY126" s="129" t="s">
        <v>117</v>
      </c>
      <c r="BK126" s="138">
        <f>SUM(BK127:BK145)</f>
        <v>0</v>
      </c>
    </row>
    <row r="127" spans="1:65" s="2" customFormat="1" ht="33" customHeight="1" x14ac:dyDescent="0.2">
      <c r="A127" s="33"/>
      <c r="B127" s="141"/>
      <c r="C127" s="142" t="s">
        <v>6</v>
      </c>
      <c r="D127" s="142" t="s">
        <v>120</v>
      </c>
      <c r="E127" s="143" t="s">
        <v>121</v>
      </c>
      <c r="F127" s="144" t="s">
        <v>122</v>
      </c>
      <c r="G127" s="145" t="s">
        <v>123</v>
      </c>
      <c r="H127" s="146">
        <v>2.9260000000000002</v>
      </c>
      <c r="I127" s="147"/>
      <c r="J127" s="148">
        <f>ROUND(I127*H127,0)</f>
        <v>0</v>
      </c>
      <c r="K127" s="149"/>
      <c r="L127" s="34"/>
      <c r="M127" s="150" t="s">
        <v>1</v>
      </c>
      <c r="N127" s="151" t="s">
        <v>41</v>
      </c>
      <c r="O127" s="59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4" t="s">
        <v>124</v>
      </c>
      <c r="AT127" s="154" t="s">
        <v>120</v>
      </c>
      <c r="AU127" s="154" t="s">
        <v>85</v>
      </c>
      <c r="AY127" s="18" t="s">
        <v>117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8" t="s">
        <v>6</v>
      </c>
      <c r="BK127" s="155">
        <f>ROUND(I127*H127,0)</f>
        <v>0</v>
      </c>
      <c r="BL127" s="18" t="s">
        <v>124</v>
      </c>
      <c r="BM127" s="154" t="s">
        <v>125</v>
      </c>
    </row>
    <row r="128" spans="1:65" s="2" customFormat="1" ht="24.2" customHeight="1" x14ac:dyDescent="0.2">
      <c r="A128" s="33"/>
      <c r="B128" s="141"/>
      <c r="C128" s="156" t="s">
        <v>85</v>
      </c>
      <c r="D128" s="156" t="s">
        <v>126</v>
      </c>
      <c r="E128" s="157" t="s">
        <v>127</v>
      </c>
      <c r="F128" s="158" t="s">
        <v>128</v>
      </c>
      <c r="G128" s="159" t="s">
        <v>123</v>
      </c>
      <c r="H128" s="160">
        <v>0.157</v>
      </c>
      <c r="I128" s="161"/>
      <c r="J128" s="162">
        <f>ROUND(I128*H128,0)</f>
        <v>0</v>
      </c>
      <c r="K128" s="163"/>
      <c r="L128" s="164"/>
      <c r="M128" s="165" t="s">
        <v>1</v>
      </c>
      <c r="N128" s="166" t="s">
        <v>41</v>
      </c>
      <c r="O128" s="59"/>
      <c r="P128" s="152">
        <f>O128*H128</f>
        <v>0</v>
      </c>
      <c r="Q128" s="152">
        <v>1</v>
      </c>
      <c r="R128" s="152">
        <f>Q128*H128</f>
        <v>0.157</v>
      </c>
      <c r="S128" s="152">
        <v>0</v>
      </c>
      <c r="T128" s="153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4" t="s">
        <v>129</v>
      </c>
      <c r="AT128" s="154" t="s">
        <v>126</v>
      </c>
      <c r="AU128" s="154" t="s">
        <v>85</v>
      </c>
      <c r="AY128" s="18" t="s">
        <v>117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8" t="s">
        <v>6</v>
      </c>
      <c r="BK128" s="155">
        <f>ROUND(I128*H128,0)</f>
        <v>0</v>
      </c>
      <c r="BL128" s="18" t="s">
        <v>124</v>
      </c>
      <c r="BM128" s="154" t="s">
        <v>130</v>
      </c>
    </row>
    <row r="129" spans="1:65" s="13" customFormat="1" x14ac:dyDescent="0.2">
      <c r="B129" s="167"/>
      <c r="D129" s="168" t="s">
        <v>131</v>
      </c>
      <c r="F129" s="169" t="s">
        <v>132</v>
      </c>
      <c r="H129" s="170">
        <v>0.157</v>
      </c>
      <c r="I129" s="171"/>
      <c r="L129" s="167"/>
      <c r="M129" s="172"/>
      <c r="N129" s="173"/>
      <c r="O129" s="173"/>
      <c r="P129" s="173"/>
      <c r="Q129" s="173"/>
      <c r="R129" s="173"/>
      <c r="S129" s="173"/>
      <c r="T129" s="174"/>
      <c r="AT129" s="175" t="s">
        <v>131</v>
      </c>
      <c r="AU129" s="175" t="s">
        <v>85</v>
      </c>
      <c r="AV129" s="13" t="s">
        <v>85</v>
      </c>
      <c r="AW129" s="13" t="s">
        <v>3</v>
      </c>
      <c r="AX129" s="13" t="s">
        <v>6</v>
      </c>
      <c r="AY129" s="175" t="s">
        <v>117</v>
      </c>
    </row>
    <row r="130" spans="1:65" s="2" customFormat="1" ht="24.2" customHeight="1" x14ac:dyDescent="0.2">
      <c r="A130" s="33"/>
      <c r="B130" s="141"/>
      <c r="C130" s="156" t="s">
        <v>118</v>
      </c>
      <c r="D130" s="156" t="s">
        <v>126</v>
      </c>
      <c r="E130" s="157" t="s">
        <v>133</v>
      </c>
      <c r="F130" s="158" t="s">
        <v>134</v>
      </c>
      <c r="G130" s="159" t="s">
        <v>123</v>
      </c>
      <c r="H130" s="160">
        <v>0.89100000000000001</v>
      </c>
      <c r="I130" s="161"/>
      <c r="J130" s="162">
        <f>ROUND(I130*H130,0)</f>
        <v>0</v>
      </c>
      <c r="K130" s="163"/>
      <c r="L130" s="164"/>
      <c r="M130" s="165" t="s">
        <v>1</v>
      </c>
      <c r="N130" s="166" t="s">
        <v>41</v>
      </c>
      <c r="O130" s="59"/>
      <c r="P130" s="152">
        <f>O130*H130</f>
        <v>0</v>
      </c>
      <c r="Q130" s="152">
        <v>1</v>
      </c>
      <c r="R130" s="152">
        <f>Q130*H130</f>
        <v>0.89100000000000001</v>
      </c>
      <c r="S130" s="152">
        <v>0</v>
      </c>
      <c r="T130" s="15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4" t="s">
        <v>129</v>
      </c>
      <c r="AT130" s="154" t="s">
        <v>126</v>
      </c>
      <c r="AU130" s="154" t="s">
        <v>85</v>
      </c>
      <c r="AY130" s="18" t="s">
        <v>117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8" t="s">
        <v>6</v>
      </c>
      <c r="BK130" s="155">
        <f>ROUND(I130*H130,0)</f>
        <v>0</v>
      </c>
      <c r="BL130" s="18" t="s">
        <v>124</v>
      </c>
      <c r="BM130" s="154" t="s">
        <v>135</v>
      </c>
    </row>
    <row r="131" spans="1:65" s="13" customFormat="1" x14ac:dyDescent="0.2">
      <c r="B131" s="167"/>
      <c r="D131" s="168" t="s">
        <v>131</v>
      </c>
      <c r="F131" s="169" t="s">
        <v>136</v>
      </c>
      <c r="H131" s="170">
        <v>0.89100000000000001</v>
      </c>
      <c r="I131" s="171"/>
      <c r="L131" s="167"/>
      <c r="M131" s="172"/>
      <c r="N131" s="173"/>
      <c r="O131" s="173"/>
      <c r="P131" s="173"/>
      <c r="Q131" s="173"/>
      <c r="R131" s="173"/>
      <c r="S131" s="173"/>
      <c r="T131" s="174"/>
      <c r="AT131" s="175" t="s">
        <v>131</v>
      </c>
      <c r="AU131" s="175" t="s">
        <v>85</v>
      </c>
      <c r="AV131" s="13" t="s">
        <v>85</v>
      </c>
      <c r="AW131" s="13" t="s">
        <v>3</v>
      </c>
      <c r="AX131" s="13" t="s">
        <v>6</v>
      </c>
      <c r="AY131" s="175" t="s">
        <v>117</v>
      </c>
    </row>
    <row r="132" spans="1:65" s="2" customFormat="1" ht="24.2" customHeight="1" x14ac:dyDescent="0.2">
      <c r="A132" s="33"/>
      <c r="B132" s="141"/>
      <c r="C132" s="156" t="s">
        <v>124</v>
      </c>
      <c r="D132" s="156" t="s">
        <v>126</v>
      </c>
      <c r="E132" s="157" t="s">
        <v>137</v>
      </c>
      <c r="F132" s="158" t="s">
        <v>138</v>
      </c>
      <c r="G132" s="159" t="s">
        <v>123</v>
      </c>
      <c r="H132" s="160">
        <v>0.435</v>
      </c>
      <c r="I132" s="161"/>
      <c r="J132" s="162">
        <f>ROUND(I132*H132,0)</f>
        <v>0</v>
      </c>
      <c r="K132" s="163"/>
      <c r="L132" s="164"/>
      <c r="M132" s="165" t="s">
        <v>1</v>
      </c>
      <c r="N132" s="166" t="s">
        <v>41</v>
      </c>
      <c r="O132" s="59"/>
      <c r="P132" s="152">
        <f>O132*H132</f>
        <v>0</v>
      </c>
      <c r="Q132" s="152">
        <v>1</v>
      </c>
      <c r="R132" s="152">
        <f>Q132*H132</f>
        <v>0.435</v>
      </c>
      <c r="S132" s="152">
        <v>0</v>
      </c>
      <c r="T132" s="15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4" t="s">
        <v>129</v>
      </c>
      <c r="AT132" s="154" t="s">
        <v>126</v>
      </c>
      <c r="AU132" s="154" t="s">
        <v>85</v>
      </c>
      <c r="AY132" s="18" t="s">
        <v>117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6</v>
      </c>
      <c r="BK132" s="155">
        <f>ROUND(I132*H132,0)</f>
        <v>0</v>
      </c>
      <c r="BL132" s="18" t="s">
        <v>124</v>
      </c>
      <c r="BM132" s="154" t="s">
        <v>139</v>
      </c>
    </row>
    <row r="133" spans="1:65" s="13" customFormat="1" x14ac:dyDescent="0.2">
      <c r="B133" s="167"/>
      <c r="D133" s="168" t="s">
        <v>131</v>
      </c>
      <c r="F133" s="169" t="s">
        <v>140</v>
      </c>
      <c r="H133" s="170">
        <v>0.435</v>
      </c>
      <c r="I133" s="171"/>
      <c r="L133" s="167"/>
      <c r="M133" s="172"/>
      <c r="N133" s="173"/>
      <c r="O133" s="173"/>
      <c r="P133" s="173"/>
      <c r="Q133" s="173"/>
      <c r="R133" s="173"/>
      <c r="S133" s="173"/>
      <c r="T133" s="174"/>
      <c r="AT133" s="175" t="s">
        <v>131</v>
      </c>
      <c r="AU133" s="175" t="s">
        <v>85</v>
      </c>
      <c r="AV133" s="13" t="s">
        <v>85</v>
      </c>
      <c r="AW133" s="13" t="s">
        <v>3</v>
      </c>
      <c r="AX133" s="13" t="s">
        <v>6</v>
      </c>
      <c r="AY133" s="175" t="s">
        <v>117</v>
      </c>
    </row>
    <row r="134" spans="1:65" s="2" customFormat="1" ht="24.2" customHeight="1" x14ac:dyDescent="0.2">
      <c r="A134" s="33"/>
      <c r="B134" s="141"/>
      <c r="C134" s="156" t="s">
        <v>141</v>
      </c>
      <c r="D134" s="156" t="s">
        <v>126</v>
      </c>
      <c r="E134" s="157" t="s">
        <v>142</v>
      </c>
      <c r="F134" s="158" t="s">
        <v>143</v>
      </c>
      <c r="G134" s="159" t="s">
        <v>123</v>
      </c>
      <c r="H134" s="160">
        <v>0.61499999999999999</v>
      </c>
      <c r="I134" s="161"/>
      <c r="J134" s="162">
        <f>ROUND(I134*H134,0)</f>
        <v>0</v>
      </c>
      <c r="K134" s="163"/>
      <c r="L134" s="164"/>
      <c r="M134" s="165" t="s">
        <v>1</v>
      </c>
      <c r="N134" s="166" t="s">
        <v>41</v>
      </c>
      <c r="O134" s="59"/>
      <c r="P134" s="152">
        <f>O134*H134</f>
        <v>0</v>
      </c>
      <c r="Q134" s="152">
        <v>1</v>
      </c>
      <c r="R134" s="152">
        <f>Q134*H134</f>
        <v>0.61499999999999999</v>
      </c>
      <c r="S134" s="152">
        <v>0</v>
      </c>
      <c r="T134" s="15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4" t="s">
        <v>129</v>
      </c>
      <c r="AT134" s="154" t="s">
        <v>126</v>
      </c>
      <c r="AU134" s="154" t="s">
        <v>85</v>
      </c>
      <c r="AY134" s="18" t="s">
        <v>117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8" t="s">
        <v>6</v>
      </c>
      <c r="BK134" s="155">
        <f>ROUND(I134*H134,0)</f>
        <v>0</v>
      </c>
      <c r="BL134" s="18" t="s">
        <v>124</v>
      </c>
      <c r="BM134" s="154" t="s">
        <v>144</v>
      </c>
    </row>
    <row r="135" spans="1:65" s="13" customFormat="1" x14ac:dyDescent="0.2">
      <c r="B135" s="167"/>
      <c r="D135" s="168" t="s">
        <v>131</v>
      </c>
      <c r="F135" s="169" t="s">
        <v>145</v>
      </c>
      <c r="H135" s="170">
        <v>0.61499999999999999</v>
      </c>
      <c r="I135" s="171"/>
      <c r="L135" s="167"/>
      <c r="M135" s="172"/>
      <c r="N135" s="173"/>
      <c r="O135" s="173"/>
      <c r="P135" s="173"/>
      <c r="Q135" s="173"/>
      <c r="R135" s="173"/>
      <c r="S135" s="173"/>
      <c r="T135" s="174"/>
      <c r="AT135" s="175" t="s">
        <v>131</v>
      </c>
      <c r="AU135" s="175" t="s">
        <v>85</v>
      </c>
      <c r="AV135" s="13" t="s">
        <v>85</v>
      </c>
      <c r="AW135" s="13" t="s">
        <v>3</v>
      </c>
      <c r="AX135" s="13" t="s">
        <v>6</v>
      </c>
      <c r="AY135" s="175" t="s">
        <v>117</v>
      </c>
    </row>
    <row r="136" spans="1:65" s="2" customFormat="1" ht="24.2" customHeight="1" x14ac:dyDescent="0.2">
      <c r="A136" s="33"/>
      <c r="B136" s="141"/>
      <c r="C136" s="156" t="s">
        <v>146</v>
      </c>
      <c r="D136" s="156" t="s">
        <v>126</v>
      </c>
      <c r="E136" s="157" t="s">
        <v>147</v>
      </c>
      <c r="F136" s="158" t="s">
        <v>148</v>
      </c>
      <c r="G136" s="159" t="s">
        <v>123</v>
      </c>
      <c r="H136" s="160">
        <v>0.1</v>
      </c>
      <c r="I136" s="161"/>
      <c r="J136" s="162">
        <f>ROUND(I136*H136,0)</f>
        <v>0</v>
      </c>
      <c r="K136" s="163"/>
      <c r="L136" s="164"/>
      <c r="M136" s="165" t="s">
        <v>1</v>
      </c>
      <c r="N136" s="166" t="s">
        <v>41</v>
      </c>
      <c r="O136" s="59"/>
      <c r="P136" s="152">
        <f>O136*H136</f>
        <v>0</v>
      </c>
      <c r="Q136" s="152">
        <v>1</v>
      </c>
      <c r="R136" s="152">
        <f>Q136*H136</f>
        <v>0.1</v>
      </c>
      <c r="S136" s="152">
        <v>0</v>
      </c>
      <c r="T136" s="15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4" t="s">
        <v>129</v>
      </c>
      <c r="AT136" s="154" t="s">
        <v>126</v>
      </c>
      <c r="AU136" s="154" t="s">
        <v>85</v>
      </c>
      <c r="AY136" s="18" t="s">
        <v>117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8" t="s">
        <v>6</v>
      </c>
      <c r="BK136" s="155">
        <f>ROUND(I136*H136,0)</f>
        <v>0</v>
      </c>
      <c r="BL136" s="18" t="s">
        <v>124</v>
      </c>
      <c r="BM136" s="154" t="s">
        <v>149</v>
      </c>
    </row>
    <row r="137" spans="1:65" s="13" customFormat="1" x14ac:dyDescent="0.2">
      <c r="B137" s="167"/>
      <c r="D137" s="168" t="s">
        <v>131</v>
      </c>
      <c r="F137" s="169" t="s">
        <v>150</v>
      </c>
      <c r="H137" s="170">
        <v>0.1</v>
      </c>
      <c r="I137" s="171"/>
      <c r="L137" s="167"/>
      <c r="M137" s="172"/>
      <c r="N137" s="173"/>
      <c r="O137" s="173"/>
      <c r="P137" s="173"/>
      <c r="Q137" s="173"/>
      <c r="R137" s="173"/>
      <c r="S137" s="173"/>
      <c r="T137" s="174"/>
      <c r="AT137" s="175" t="s">
        <v>131</v>
      </c>
      <c r="AU137" s="175" t="s">
        <v>85</v>
      </c>
      <c r="AV137" s="13" t="s">
        <v>85</v>
      </c>
      <c r="AW137" s="13" t="s">
        <v>3</v>
      </c>
      <c r="AX137" s="13" t="s">
        <v>6</v>
      </c>
      <c r="AY137" s="175" t="s">
        <v>117</v>
      </c>
    </row>
    <row r="138" spans="1:65" s="2" customFormat="1" ht="24.2" customHeight="1" x14ac:dyDescent="0.2">
      <c r="A138" s="33"/>
      <c r="B138" s="141"/>
      <c r="C138" s="156" t="s">
        <v>151</v>
      </c>
      <c r="D138" s="156" t="s">
        <v>126</v>
      </c>
      <c r="E138" s="157" t="s">
        <v>152</v>
      </c>
      <c r="F138" s="158" t="s">
        <v>153</v>
      </c>
      <c r="G138" s="159" t="s">
        <v>123</v>
      </c>
      <c r="H138" s="160">
        <v>0.28699999999999998</v>
      </c>
      <c r="I138" s="161"/>
      <c r="J138" s="162">
        <f>ROUND(I138*H138,0)</f>
        <v>0</v>
      </c>
      <c r="K138" s="163"/>
      <c r="L138" s="164"/>
      <c r="M138" s="165" t="s">
        <v>1</v>
      </c>
      <c r="N138" s="166" t="s">
        <v>41</v>
      </c>
      <c r="O138" s="59"/>
      <c r="P138" s="152">
        <f>O138*H138</f>
        <v>0</v>
      </c>
      <c r="Q138" s="152">
        <v>1</v>
      </c>
      <c r="R138" s="152">
        <f>Q138*H138</f>
        <v>0.28699999999999998</v>
      </c>
      <c r="S138" s="152">
        <v>0</v>
      </c>
      <c r="T138" s="15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4" t="s">
        <v>129</v>
      </c>
      <c r="AT138" s="154" t="s">
        <v>126</v>
      </c>
      <c r="AU138" s="154" t="s">
        <v>85</v>
      </c>
      <c r="AY138" s="18" t="s">
        <v>117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6</v>
      </c>
      <c r="BK138" s="155">
        <f>ROUND(I138*H138,0)</f>
        <v>0</v>
      </c>
      <c r="BL138" s="18" t="s">
        <v>124</v>
      </c>
      <c r="BM138" s="154" t="s">
        <v>154</v>
      </c>
    </row>
    <row r="139" spans="1:65" s="13" customFormat="1" x14ac:dyDescent="0.2">
      <c r="B139" s="167"/>
      <c r="D139" s="168" t="s">
        <v>131</v>
      </c>
      <c r="F139" s="169" t="s">
        <v>155</v>
      </c>
      <c r="H139" s="170">
        <v>0.28699999999999998</v>
      </c>
      <c r="I139" s="171"/>
      <c r="L139" s="167"/>
      <c r="M139" s="172"/>
      <c r="N139" s="173"/>
      <c r="O139" s="173"/>
      <c r="P139" s="173"/>
      <c r="Q139" s="173"/>
      <c r="R139" s="173"/>
      <c r="S139" s="173"/>
      <c r="T139" s="174"/>
      <c r="AT139" s="175" t="s">
        <v>131</v>
      </c>
      <c r="AU139" s="175" t="s">
        <v>85</v>
      </c>
      <c r="AV139" s="13" t="s">
        <v>85</v>
      </c>
      <c r="AW139" s="13" t="s">
        <v>3</v>
      </c>
      <c r="AX139" s="13" t="s">
        <v>6</v>
      </c>
      <c r="AY139" s="175" t="s">
        <v>117</v>
      </c>
    </row>
    <row r="140" spans="1:65" s="2" customFormat="1" ht="24.2" customHeight="1" x14ac:dyDescent="0.2">
      <c r="A140" s="33"/>
      <c r="B140" s="141"/>
      <c r="C140" s="156" t="s">
        <v>129</v>
      </c>
      <c r="D140" s="156" t="s">
        <v>126</v>
      </c>
      <c r="E140" s="157" t="s">
        <v>156</v>
      </c>
      <c r="F140" s="158" t="s">
        <v>157</v>
      </c>
      <c r="G140" s="159" t="s">
        <v>123</v>
      </c>
      <c r="H140" s="160">
        <v>3.9E-2</v>
      </c>
      <c r="I140" s="161"/>
      <c r="J140" s="162">
        <f>ROUND(I140*H140,0)</f>
        <v>0</v>
      </c>
      <c r="K140" s="163"/>
      <c r="L140" s="164"/>
      <c r="M140" s="165" t="s">
        <v>1</v>
      </c>
      <c r="N140" s="166" t="s">
        <v>41</v>
      </c>
      <c r="O140" s="59"/>
      <c r="P140" s="152">
        <f>O140*H140</f>
        <v>0</v>
      </c>
      <c r="Q140" s="152">
        <v>1</v>
      </c>
      <c r="R140" s="152">
        <f>Q140*H140</f>
        <v>3.9E-2</v>
      </c>
      <c r="S140" s="152">
        <v>0</v>
      </c>
      <c r="T140" s="15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4" t="s">
        <v>129</v>
      </c>
      <c r="AT140" s="154" t="s">
        <v>126</v>
      </c>
      <c r="AU140" s="154" t="s">
        <v>85</v>
      </c>
      <c r="AY140" s="18" t="s">
        <v>117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8" t="s">
        <v>6</v>
      </c>
      <c r="BK140" s="155">
        <f>ROUND(I140*H140,0)</f>
        <v>0</v>
      </c>
      <c r="BL140" s="18" t="s">
        <v>124</v>
      </c>
      <c r="BM140" s="154" t="s">
        <v>158</v>
      </c>
    </row>
    <row r="141" spans="1:65" s="13" customFormat="1" x14ac:dyDescent="0.2">
      <c r="B141" s="167"/>
      <c r="D141" s="168" t="s">
        <v>131</v>
      </c>
      <c r="F141" s="169" t="s">
        <v>159</v>
      </c>
      <c r="H141" s="170">
        <v>3.9E-2</v>
      </c>
      <c r="I141" s="171"/>
      <c r="L141" s="167"/>
      <c r="M141" s="172"/>
      <c r="N141" s="173"/>
      <c r="O141" s="173"/>
      <c r="P141" s="173"/>
      <c r="Q141" s="173"/>
      <c r="R141" s="173"/>
      <c r="S141" s="173"/>
      <c r="T141" s="174"/>
      <c r="AT141" s="175" t="s">
        <v>131</v>
      </c>
      <c r="AU141" s="175" t="s">
        <v>85</v>
      </c>
      <c r="AV141" s="13" t="s">
        <v>85</v>
      </c>
      <c r="AW141" s="13" t="s">
        <v>3</v>
      </c>
      <c r="AX141" s="13" t="s">
        <v>6</v>
      </c>
      <c r="AY141" s="175" t="s">
        <v>117</v>
      </c>
    </row>
    <row r="142" spans="1:65" s="2" customFormat="1" ht="24.2" customHeight="1" x14ac:dyDescent="0.2">
      <c r="A142" s="33"/>
      <c r="B142" s="141"/>
      <c r="C142" s="156" t="s">
        <v>160</v>
      </c>
      <c r="D142" s="156" t="s">
        <v>126</v>
      </c>
      <c r="E142" s="157" t="s">
        <v>161</v>
      </c>
      <c r="F142" s="158" t="s">
        <v>162</v>
      </c>
      <c r="G142" s="159" t="s">
        <v>123</v>
      </c>
      <c r="H142" s="160">
        <v>0.312</v>
      </c>
      <c r="I142" s="161"/>
      <c r="J142" s="162">
        <f>ROUND(I142*H142,0)</f>
        <v>0</v>
      </c>
      <c r="K142" s="163"/>
      <c r="L142" s="164"/>
      <c r="M142" s="165" t="s">
        <v>1</v>
      </c>
      <c r="N142" s="166" t="s">
        <v>41</v>
      </c>
      <c r="O142" s="59"/>
      <c r="P142" s="152">
        <f>O142*H142</f>
        <v>0</v>
      </c>
      <c r="Q142" s="152">
        <v>1</v>
      </c>
      <c r="R142" s="152">
        <f>Q142*H142</f>
        <v>0.312</v>
      </c>
      <c r="S142" s="152">
        <v>0</v>
      </c>
      <c r="T142" s="15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4" t="s">
        <v>129</v>
      </c>
      <c r="AT142" s="154" t="s">
        <v>126</v>
      </c>
      <c r="AU142" s="154" t="s">
        <v>85</v>
      </c>
      <c r="AY142" s="18" t="s">
        <v>117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8" t="s">
        <v>6</v>
      </c>
      <c r="BK142" s="155">
        <f>ROUND(I142*H142,0)</f>
        <v>0</v>
      </c>
      <c r="BL142" s="18" t="s">
        <v>124</v>
      </c>
      <c r="BM142" s="154" t="s">
        <v>163</v>
      </c>
    </row>
    <row r="143" spans="1:65" s="13" customFormat="1" x14ac:dyDescent="0.2">
      <c r="B143" s="167"/>
      <c r="D143" s="168" t="s">
        <v>131</v>
      </c>
      <c r="F143" s="169" t="s">
        <v>164</v>
      </c>
      <c r="H143" s="170">
        <v>0.312</v>
      </c>
      <c r="I143" s="171"/>
      <c r="L143" s="167"/>
      <c r="M143" s="172"/>
      <c r="N143" s="173"/>
      <c r="O143" s="173"/>
      <c r="P143" s="173"/>
      <c r="Q143" s="173"/>
      <c r="R143" s="173"/>
      <c r="S143" s="173"/>
      <c r="T143" s="174"/>
      <c r="AT143" s="175" t="s">
        <v>131</v>
      </c>
      <c r="AU143" s="175" t="s">
        <v>85</v>
      </c>
      <c r="AV143" s="13" t="s">
        <v>85</v>
      </c>
      <c r="AW143" s="13" t="s">
        <v>3</v>
      </c>
      <c r="AX143" s="13" t="s">
        <v>6</v>
      </c>
      <c r="AY143" s="175" t="s">
        <v>117</v>
      </c>
    </row>
    <row r="144" spans="1:65" s="2" customFormat="1" ht="24.2" customHeight="1" x14ac:dyDescent="0.2">
      <c r="A144" s="33"/>
      <c r="B144" s="141"/>
      <c r="C144" s="156" t="s">
        <v>165</v>
      </c>
      <c r="D144" s="156" t="s">
        <v>126</v>
      </c>
      <c r="E144" s="157" t="s">
        <v>166</v>
      </c>
      <c r="F144" s="158" t="s">
        <v>167</v>
      </c>
      <c r="G144" s="159" t="s">
        <v>123</v>
      </c>
      <c r="H144" s="160">
        <v>8.8999999999999996E-2</v>
      </c>
      <c r="I144" s="161"/>
      <c r="J144" s="162">
        <f>ROUND(I144*H144,0)</f>
        <v>0</v>
      </c>
      <c r="K144" s="163"/>
      <c r="L144" s="164"/>
      <c r="M144" s="165" t="s">
        <v>1</v>
      </c>
      <c r="N144" s="166" t="s">
        <v>41</v>
      </c>
      <c r="O144" s="59"/>
      <c r="P144" s="152">
        <f>O144*H144</f>
        <v>0</v>
      </c>
      <c r="Q144" s="152">
        <v>1</v>
      </c>
      <c r="R144" s="152">
        <f>Q144*H144</f>
        <v>8.8999999999999996E-2</v>
      </c>
      <c r="S144" s="152">
        <v>0</v>
      </c>
      <c r="T144" s="15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4" t="s">
        <v>129</v>
      </c>
      <c r="AT144" s="154" t="s">
        <v>126</v>
      </c>
      <c r="AU144" s="154" t="s">
        <v>85</v>
      </c>
      <c r="AY144" s="18" t="s">
        <v>117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8" t="s">
        <v>6</v>
      </c>
      <c r="BK144" s="155">
        <f>ROUND(I144*H144,0)</f>
        <v>0</v>
      </c>
      <c r="BL144" s="18" t="s">
        <v>124</v>
      </c>
      <c r="BM144" s="154" t="s">
        <v>168</v>
      </c>
    </row>
    <row r="145" spans="1:65" s="13" customFormat="1" x14ac:dyDescent="0.2">
      <c r="B145" s="167"/>
      <c r="D145" s="168" t="s">
        <v>131</v>
      </c>
      <c r="F145" s="169" t="s">
        <v>169</v>
      </c>
      <c r="H145" s="170">
        <v>8.8999999999999996E-2</v>
      </c>
      <c r="I145" s="171"/>
      <c r="L145" s="167"/>
      <c r="M145" s="172"/>
      <c r="N145" s="173"/>
      <c r="O145" s="173"/>
      <c r="P145" s="173"/>
      <c r="Q145" s="173"/>
      <c r="R145" s="173"/>
      <c r="S145" s="173"/>
      <c r="T145" s="174"/>
      <c r="AT145" s="175" t="s">
        <v>131</v>
      </c>
      <c r="AU145" s="175" t="s">
        <v>85</v>
      </c>
      <c r="AV145" s="13" t="s">
        <v>85</v>
      </c>
      <c r="AW145" s="13" t="s">
        <v>3</v>
      </c>
      <c r="AX145" s="13" t="s">
        <v>6</v>
      </c>
      <c r="AY145" s="175" t="s">
        <v>117</v>
      </c>
    </row>
    <row r="146" spans="1:65" s="12" customFormat="1" ht="22.9" customHeight="1" x14ac:dyDescent="0.2">
      <c r="B146" s="128"/>
      <c r="D146" s="129" t="s">
        <v>75</v>
      </c>
      <c r="E146" s="139" t="s">
        <v>146</v>
      </c>
      <c r="F146" s="139" t="s">
        <v>170</v>
      </c>
      <c r="I146" s="131"/>
      <c r="J146" s="140">
        <f>BK146</f>
        <v>0</v>
      </c>
      <c r="L146" s="128"/>
      <c r="M146" s="133"/>
      <c r="N146" s="134"/>
      <c r="O146" s="134"/>
      <c r="P146" s="135">
        <f>P147</f>
        <v>0</v>
      </c>
      <c r="Q146" s="134"/>
      <c r="R146" s="135">
        <f>R147</f>
        <v>0</v>
      </c>
      <c r="S146" s="134"/>
      <c r="T146" s="136">
        <f>T147</f>
        <v>0</v>
      </c>
      <c r="AR146" s="129" t="s">
        <v>6</v>
      </c>
      <c r="AT146" s="137" t="s">
        <v>75</v>
      </c>
      <c r="AU146" s="137" t="s">
        <v>6</v>
      </c>
      <c r="AY146" s="129" t="s">
        <v>117</v>
      </c>
      <c r="BK146" s="138">
        <f>BK147</f>
        <v>0</v>
      </c>
    </row>
    <row r="147" spans="1:65" s="2" customFormat="1" ht="16.5" customHeight="1" x14ac:dyDescent="0.2">
      <c r="A147" s="33"/>
      <c r="B147" s="141"/>
      <c r="C147" s="142" t="s">
        <v>171</v>
      </c>
      <c r="D147" s="142" t="s">
        <v>120</v>
      </c>
      <c r="E147" s="143" t="s">
        <v>172</v>
      </c>
      <c r="F147" s="144" t="s">
        <v>173</v>
      </c>
      <c r="G147" s="145" t="s">
        <v>174</v>
      </c>
      <c r="H147" s="146">
        <v>1</v>
      </c>
      <c r="I147" s="147"/>
      <c r="J147" s="148">
        <f>ROUND(I147*H147,0)</f>
        <v>0</v>
      </c>
      <c r="K147" s="149"/>
      <c r="L147" s="34"/>
      <c r="M147" s="150" t="s">
        <v>1</v>
      </c>
      <c r="N147" s="151" t="s">
        <v>41</v>
      </c>
      <c r="O147" s="59"/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4" t="s">
        <v>124</v>
      </c>
      <c r="AT147" s="154" t="s">
        <v>120</v>
      </c>
      <c r="AU147" s="154" t="s">
        <v>85</v>
      </c>
      <c r="AY147" s="18" t="s">
        <v>117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8" t="s">
        <v>6</v>
      </c>
      <c r="BK147" s="155">
        <f>ROUND(I147*H147,0)</f>
        <v>0</v>
      </c>
      <c r="BL147" s="18" t="s">
        <v>124</v>
      </c>
      <c r="BM147" s="154" t="s">
        <v>175</v>
      </c>
    </row>
    <row r="148" spans="1:65" s="12" customFormat="1" ht="22.9" customHeight="1" x14ac:dyDescent="0.2">
      <c r="B148" s="128"/>
      <c r="D148" s="129" t="s">
        <v>75</v>
      </c>
      <c r="E148" s="139" t="s">
        <v>160</v>
      </c>
      <c r="F148" s="139" t="s">
        <v>176</v>
      </c>
      <c r="I148" s="131"/>
      <c r="J148" s="140">
        <f>BK148</f>
        <v>0</v>
      </c>
      <c r="L148" s="128"/>
      <c r="M148" s="133"/>
      <c r="N148" s="134"/>
      <c r="O148" s="134"/>
      <c r="P148" s="135">
        <f>SUM(P149:P187)</f>
        <v>0</v>
      </c>
      <c r="Q148" s="134"/>
      <c r="R148" s="135">
        <f>SUM(R149:R187)</f>
        <v>3.2002499999999996E-2</v>
      </c>
      <c r="S148" s="134"/>
      <c r="T148" s="136">
        <f>SUM(T149:T187)</f>
        <v>2.7961099999999997</v>
      </c>
      <c r="AR148" s="129" t="s">
        <v>6</v>
      </c>
      <c r="AT148" s="137" t="s">
        <v>75</v>
      </c>
      <c r="AU148" s="137" t="s">
        <v>6</v>
      </c>
      <c r="AY148" s="129" t="s">
        <v>117</v>
      </c>
      <c r="BK148" s="138">
        <f>SUM(BK149:BK187)</f>
        <v>0</v>
      </c>
    </row>
    <row r="149" spans="1:65" s="2" customFormat="1" ht="33" customHeight="1" x14ac:dyDescent="0.2">
      <c r="A149" s="33"/>
      <c r="B149" s="141"/>
      <c r="C149" s="142" t="s">
        <v>8</v>
      </c>
      <c r="D149" s="142" t="s">
        <v>120</v>
      </c>
      <c r="E149" s="143" t="s">
        <v>177</v>
      </c>
      <c r="F149" s="144" t="s">
        <v>178</v>
      </c>
      <c r="G149" s="145" t="s">
        <v>179</v>
      </c>
      <c r="H149" s="146">
        <v>188.25</v>
      </c>
      <c r="I149" s="147"/>
      <c r="J149" s="148">
        <f>ROUND(I149*H149,0)</f>
        <v>0</v>
      </c>
      <c r="K149" s="149"/>
      <c r="L149" s="34"/>
      <c r="M149" s="150" t="s">
        <v>1</v>
      </c>
      <c r="N149" s="151" t="s">
        <v>41</v>
      </c>
      <c r="O149" s="59"/>
      <c r="P149" s="152">
        <f>O149*H149</f>
        <v>0</v>
      </c>
      <c r="Q149" s="152">
        <v>1.2999999999999999E-4</v>
      </c>
      <c r="R149" s="152">
        <f>Q149*H149</f>
        <v>2.4472499999999998E-2</v>
      </c>
      <c r="S149" s="152">
        <v>0</v>
      </c>
      <c r="T149" s="153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4" t="s">
        <v>124</v>
      </c>
      <c r="AT149" s="154" t="s">
        <v>120</v>
      </c>
      <c r="AU149" s="154" t="s">
        <v>85</v>
      </c>
      <c r="AY149" s="18" t="s">
        <v>117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8" t="s">
        <v>6</v>
      </c>
      <c r="BK149" s="155">
        <f>ROUND(I149*H149,0)</f>
        <v>0</v>
      </c>
      <c r="BL149" s="18" t="s">
        <v>124</v>
      </c>
      <c r="BM149" s="154" t="s">
        <v>180</v>
      </c>
    </row>
    <row r="150" spans="1:65" s="13" customFormat="1" x14ac:dyDescent="0.2">
      <c r="B150" s="167"/>
      <c r="D150" s="168" t="s">
        <v>131</v>
      </c>
      <c r="E150" s="175" t="s">
        <v>1</v>
      </c>
      <c r="F150" s="169" t="s">
        <v>181</v>
      </c>
      <c r="H150" s="170">
        <v>188.25</v>
      </c>
      <c r="I150" s="171"/>
      <c r="L150" s="167"/>
      <c r="M150" s="172"/>
      <c r="N150" s="173"/>
      <c r="O150" s="173"/>
      <c r="P150" s="173"/>
      <c r="Q150" s="173"/>
      <c r="R150" s="173"/>
      <c r="S150" s="173"/>
      <c r="T150" s="174"/>
      <c r="AT150" s="175" t="s">
        <v>131</v>
      </c>
      <c r="AU150" s="175" t="s">
        <v>85</v>
      </c>
      <c r="AV150" s="13" t="s">
        <v>85</v>
      </c>
      <c r="AW150" s="13" t="s">
        <v>32</v>
      </c>
      <c r="AX150" s="13" t="s">
        <v>76</v>
      </c>
      <c r="AY150" s="175" t="s">
        <v>117</v>
      </c>
    </row>
    <row r="151" spans="1:65" s="14" customFormat="1" x14ac:dyDescent="0.2">
      <c r="B151" s="176"/>
      <c r="D151" s="168" t="s">
        <v>131</v>
      </c>
      <c r="E151" s="177" t="s">
        <v>1</v>
      </c>
      <c r="F151" s="178" t="s">
        <v>182</v>
      </c>
      <c r="H151" s="179">
        <v>188.25</v>
      </c>
      <c r="I151" s="180"/>
      <c r="L151" s="176"/>
      <c r="M151" s="181"/>
      <c r="N151" s="182"/>
      <c r="O151" s="182"/>
      <c r="P151" s="182"/>
      <c r="Q151" s="182"/>
      <c r="R151" s="182"/>
      <c r="S151" s="182"/>
      <c r="T151" s="183"/>
      <c r="AT151" s="177" t="s">
        <v>131</v>
      </c>
      <c r="AU151" s="177" t="s">
        <v>85</v>
      </c>
      <c r="AV151" s="14" t="s">
        <v>124</v>
      </c>
      <c r="AW151" s="14" t="s">
        <v>32</v>
      </c>
      <c r="AX151" s="14" t="s">
        <v>6</v>
      </c>
      <c r="AY151" s="177" t="s">
        <v>117</v>
      </c>
    </row>
    <row r="152" spans="1:65" s="2" customFormat="1" ht="24.2" customHeight="1" x14ac:dyDescent="0.2">
      <c r="A152" s="33"/>
      <c r="B152" s="141"/>
      <c r="C152" s="142" t="s">
        <v>183</v>
      </c>
      <c r="D152" s="142" t="s">
        <v>120</v>
      </c>
      <c r="E152" s="143" t="s">
        <v>184</v>
      </c>
      <c r="F152" s="144" t="s">
        <v>185</v>
      </c>
      <c r="G152" s="145" t="s">
        <v>179</v>
      </c>
      <c r="H152" s="146">
        <v>188.25</v>
      </c>
      <c r="I152" s="147"/>
      <c r="J152" s="148">
        <f>ROUND(I152*H152,0)</f>
        <v>0</v>
      </c>
      <c r="K152" s="149"/>
      <c r="L152" s="34"/>
      <c r="M152" s="150" t="s">
        <v>1</v>
      </c>
      <c r="N152" s="151" t="s">
        <v>41</v>
      </c>
      <c r="O152" s="59"/>
      <c r="P152" s="152">
        <f>O152*H152</f>
        <v>0</v>
      </c>
      <c r="Q152" s="152">
        <v>4.0000000000000003E-5</v>
      </c>
      <c r="R152" s="152">
        <f>Q152*H152</f>
        <v>7.5300000000000002E-3</v>
      </c>
      <c r="S152" s="152">
        <v>0</v>
      </c>
      <c r="T152" s="15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4" t="s">
        <v>124</v>
      </c>
      <c r="AT152" s="154" t="s">
        <v>120</v>
      </c>
      <c r="AU152" s="154" t="s">
        <v>85</v>
      </c>
      <c r="AY152" s="18" t="s">
        <v>117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8" t="s">
        <v>6</v>
      </c>
      <c r="BK152" s="155">
        <f>ROUND(I152*H152,0)</f>
        <v>0</v>
      </c>
      <c r="BL152" s="18" t="s">
        <v>124</v>
      </c>
      <c r="BM152" s="154" t="s">
        <v>186</v>
      </c>
    </row>
    <row r="153" spans="1:65" s="13" customFormat="1" x14ac:dyDescent="0.2">
      <c r="B153" s="167"/>
      <c r="D153" s="168" t="s">
        <v>131</v>
      </c>
      <c r="E153" s="175" t="s">
        <v>1</v>
      </c>
      <c r="F153" s="169" t="s">
        <v>181</v>
      </c>
      <c r="H153" s="170">
        <v>188.25</v>
      </c>
      <c r="I153" s="171"/>
      <c r="L153" s="167"/>
      <c r="M153" s="172"/>
      <c r="N153" s="173"/>
      <c r="O153" s="173"/>
      <c r="P153" s="173"/>
      <c r="Q153" s="173"/>
      <c r="R153" s="173"/>
      <c r="S153" s="173"/>
      <c r="T153" s="174"/>
      <c r="AT153" s="175" t="s">
        <v>131</v>
      </c>
      <c r="AU153" s="175" t="s">
        <v>85</v>
      </c>
      <c r="AV153" s="13" t="s">
        <v>85</v>
      </c>
      <c r="AW153" s="13" t="s">
        <v>32</v>
      </c>
      <c r="AX153" s="13" t="s">
        <v>76</v>
      </c>
      <c r="AY153" s="175" t="s">
        <v>117</v>
      </c>
    </row>
    <row r="154" spans="1:65" s="14" customFormat="1" x14ac:dyDescent="0.2">
      <c r="B154" s="176"/>
      <c r="D154" s="168" t="s">
        <v>131</v>
      </c>
      <c r="E154" s="177" t="s">
        <v>1</v>
      </c>
      <c r="F154" s="178" t="s">
        <v>182</v>
      </c>
      <c r="H154" s="179">
        <v>188.25</v>
      </c>
      <c r="I154" s="180"/>
      <c r="L154" s="176"/>
      <c r="M154" s="181"/>
      <c r="N154" s="182"/>
      <c r="O154" s="182"/>
      <c r="P154" s="182"/>
      <c r="Q154" s="182"/>
      <c r="R154" s="182"/>
      <c r="S154" s="182"/>
      <c r="T154" s="183"/>
      <c r="AT154" s="177" t="s">
        <v>131</v>
      </c>
      <c r="AU154" s="177" t="s">
        <v>85</v>
      </c>
      <c r="AV154" s="14" t="s">
        <v>124</v>
      </c>
      <c r="AW154" s="14" t="s">
        <v>32</v>
      </c>
      <c r="AX154" s="14" t="s">
        <v>6</v>
      </c>
      <c r="AY154" s="177" t="s">
        <v>117</v>
      </c>
    </row>
    <row r="155" spans="1:65" s="2" customFormat="1" ht="21.75" customHeight="1" x14ac:dyDescent="0.2">
      <c r="A155" s="33"/>
      <c r="B155" s="141"/>
      <c r="C155" s="142" t="s">
        <v>187</v>
      </c>
      <c r="D155" s="142" t="s">
        <v>120</v>
      </c>
      <c r="E155" s="143" t="s">
        <v>188</v>
      </c>
      <c r="F155" s="144" t="s">
        <v>189</v>
      </c>
      <c r="G155" s="145" t="s">
        <v>179</v>
      </c>
      <c r="H155" s="146">
        <v>2.7549999999999999</v>
      </c>
      <c r="I155" s="147"/>
      <c r="J155" s="148">
        <f>ROUND(I155*H155,0)</f>
        <v>0</v>
      </c>
      <c r="K155" s="149"/>
      <c r="L155" s="34"/>
      <c r="M155" s="150" t="s">
        <v>1</v>
      </c>
      <c r="N155" s="151" t="s">
        <v>41</v>
      </c>
      <c r="O155" s="59"/>
      <c r="P155" s="152">
        <f>O155*H155</f>
        <v>0</v>
      </c>
      <c r="Q155" s="152">
        <v>0</v>
      </c>
      <c r="R155" s="152">
        <f>Q155*H155</f>
        <v>0</v>
      </c>
      <c r="S155" s="152">
        <v>0.13100000000000001</v>
      </c>
      <c r="T155" s="153">
        <f>S155*H155</f>
        <v>0.36090499999999998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4" t="s">
        <v>124</v>
      </c>
      <c r="AT155" s="154" t="s">
        <v>120</v>
      </c>
      <c r="AU155" s="154" t="s">
        <v>85</v>
      </c>
      <c r="AY155" s="18" t="s">
        <v>117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6</v>
      </c>
      <c r="BK155" s="155">
        <f>ROUND(I155*H155,0)</f>
        <v>0</v>
      </c>
      <c r="BL155" s="18" t="s">
        <v>124</v>
      </c>
      <c r="BM155" s="154" t="s">
        <v>190</v>
      </c>
    </row>
    <row r="156" spans="1:65" s="13" customFormat="1" x14ac:dyDescent="0.2">
      <c r="B156" s="167"/>
      <c r="D156" s="168" t="s">
        <v>131</v>
      </c>
      <c r="E156" s="175" t="s">
        <v>1</v>
      </c>
      <c r="F156" s="169" t="s">
        <v>191</v>
      </c>
      <c r="H156" s="170">
        <v>0.2</v>
      </c>
      <c r="I156" s="171"/>
      <c r="L156" s="167"/>
      <c r="M156" s="172"/>
      <c r="N156" s="173"/>
      <c r="O156" s="173"/>
      <c r="P156" s="173"/>
      <c r="Q156" s="173"/>
      <c r="R156" s="173"/>
      <c r="S156" s="173"/>
      <c r="T156" s="174"/>
      <c r="AT156" s="175" t="s">
        <v>131</v>
      </c>
      <c r="AU156" s="175" t="s">
        <v>85</v>
      </c>
      <c r="AV156" s="13" t="s">
        <v>85</v>
      </c>
      <c r="AW156" s="13" t="s">
        <v>32</v>
      </c>
      <c r="AX156" s="13" t="s">
        <v>76</v>
      </c>
      <c r="AY156" s="175" t="s">
        <v>117</v>
      </c>
    </row>
    <row r="157" spans="1:65" s="13" customFormat="1" x14ac:dyDescent="0.2">
      <c r="B157" s="167"/>
      <c r="D157" s="168" t="s">
        <v>131</v>
      </c>
      <c r="E157" s="175" t="s">
        <v>1</v>
      </c>
      <c r="F157" s="169" t="s">
        <v>192</v>
      </c>
      <c r="H157" s="170">
        <v>0.495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75" t="s">
        <v>131</v>
      </c>
      <c r="AU157" s="175" t="s">
        <v>85</v>
      </c>
      <c r="AV157" s="13" t="s">
        <v>85</v>
      </c>
      <c r="AW157" s="13" t="s">
        <v>32</v>
      </c>
      <c r="AX157" s="13" t="s">
        <v>76</v>
      </c>
      <c r="AY157" s="175" t="s">
        <v>117</v>
      </c>
    </row>
    <row r="158" spans="1:65" s="13" customFormat="1" x14ac:dyDescent="0.2">
      <c r="B158" s="167"/>
      <c r="D158" s="168" t="s">
        <v>131</v>
      </c>
      <c r="E158" s="175" t="s">
        <v>1</v>
      </c>
      <c r="F158" s="169" t="s">
        <v>193</v>
      </c>
      <c r="H158" s="170">
        <v>0.44</v>
      </c>
      <c r="I158" s="171"/>
      <c r="L158" s="167"/>
      <c r="M158" s="172"/>
      <c r="N158" s="173"/>
      <c r="O158" s="173"/>
      <c r="P158" s="173"/>
      <c r="Q158" s="173"/>
      <c r="R158" s="173"/>
      <c r="S158" s="173"/>
      <c r="T158" s="174"/>
      <c r="AT158" s="175" t="s">
        <v>131</v>
      </c>
      <c r="AU158" s="175" t="s">
        <v>85</v>
      </c>
      <c r="AV158" s="13" t="s">
        <v>85</v>
      </c>
      <c r="AW158" s="13" t="s">
        <v>32</v>
      </c>
      <c r="AX158" s="13" t="s">
        <v>76</v>
      </c>
      <c r="AY158" s="175" t="s">
        <v>117</v>
      </c>
    </row>
    <row r="159" spans="1:65" s="13" customFormat="1" x14ac:dyDescent="0.2">
      <c r="B159" s="167"/>
      <c r="D159" s="168" t="s">
        <v>131</v>
      </c>
      <c r="E159" s="175" t="s">
        <v>1</v>
      </c>
      <c r="F159" s="169" t="s">
        <v>194</v>
      </c>
      <c r="H159" s="170">
        <v>1.62</v>
      </c>
      <c r="I159" s="171"/>
      <c r="L159" s="167"/>
      <c r="M159" s="172"/>
      <c r="N159" s="173"/>
      <c r="O159" s="173"/>
      <c r="P159" s="173"/>
      <c r="Q159" s="173"/>
      <c r="R159" s="173"/>
      <c r="S159" s="173"/>
      <c r="T159" s="174"/>
      <c r="AT159" s="175" t="s">
        <v>131</v>
      </c>
      <c r="AU159" s="175" t="s">
        <v>85</v>
      </c>
      <c r="AV159" s="13" t="s">
        <v>85</v>
      </c>
      <c r="AW159" s="13" t="s">
        <v>32</v>
      </c>
      <c r="AX159" s="13" t="s">
        <v>76</v>
      </c>
      <c r="AY159" s="175" t="s">
        <v>117</v>
      </c>
    </row>
    <row r="160" spans="1:65" s="14" customFormat="1" x14ac:dyDescent="0.2">
      <c r="B160" s="176"/>
      <c r="D160" s="168" t="s">
        <v>131</v>
      </c>
      <c r="E160" s="177" t="s">
        <v>1</v>
      </c>
      <c r="F160" s="178" t="s">
        <v>182</v>
      </c>
      <c r="H160" s="179">
        <v>2.7549999999999999</v>
      </c>
      <c r="I160" s="180"/>
      <c r="L160" s="176"/>
      <c r="M160" s="181"/>
      <c r="N160" s="182"/>
      <c r="O160" s="182"/>
      <c r="P160" s="182"/>
      <c r="Q160" s="182"/>
      <c r="R160" s="182"/>
      <c r="S160" s="182"/>
      <c r="T160" s="183"/>
      <c r="AT160" s="177" t="s">
        <v>131</v>
      </c>
      <c r="AU160" s="177" t="s">
        <v>85</v>
      </c>
      <c r="AV160" s="14" t="s">
        <v>124</v>
      </c>
      <c r="AW160" s="14" t="s">
        <v>32</v>
      </c>
      <c r="AX160" s="14" t="s">
        <v>6</v>
      </c>
      <c r="AY160" s="177" t="s">
        <v>117</v>
      </c>
    </row>
    <row r="161" spans="1:65" s="2" customFormat="1" ht="21.75" customHeight="1" x14ac:dyDescent="0.2">
      <c r="A161" s="33"/>
      <c r="B161" s="141"/>
      <c r="C161" s="142" t="s">
        <v>195</v>
      </c>
      <c r="D161" s="142" t="s">
        <v>120</v>
      </c>
      <c r="E161" s="143" t="s">
        <v>196</v>
      </c>
      <c r="F161" s="144" t="s">
        <v>197</v>
      </c>
      <c r="G161" s="145" t="s">
        <v>179</v>
      </c>
      <c r="H161" s="146">
        <v>1.3049999999999999</v>
      </c>
      <c r="I161" s="147"/>
      <c r="J161" s="148">
        <f>ROUND(I161*H161,0)</f>
        <v>0</v>
      </c>
      <c r="K161" s="149"/>
      <c r="L161" s="34"/>
      <c r="M161" s="150" t="s">
        <v>1</v>
      </c>
      <c r="N161" s="151" t="s">
        <v>41</v>
      </c>
      <c r="O161" s="59"/>
      <c r="P161" s="152">
        <f>O161*H161</f>
        <v>0</v>
      </c>
      <c r="Q161" s="152">
        <v>0</v>
      </c>
      <c r="R161" s="152">
        <f>Q161*H161</f>
        <v>0</v>
      </c>
      <c r="S161" s="152">
        <v>0.26100000000000001</v>
      </c>
      <c r="T161" s="153">
        <f>S161*H161</f>
        <v>0.34060499999999999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4" t="s">
        <v>124</v>
      </c>
      <c r="AT161" s="154" t="s">
        <v>120</v>
      </c>
      <c r="AU161" s="154" t="s">
        <v>85</v>
      </c>
      <c r="AY161" s="18" t="s">
        <v>117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8" t="s">
        <v>6</v>
      </c>
      <c r="BK161" s="155">
        <f>ROUND(I161*H161,0)</f>
        <v>0</v>
      </c>
      <c r="BL161" s="18" t="s">
        <v>124</v>
      </c>
      <c r="BM161" s="154" t="s">
        <v>198</v>
      </c>
    </row>
    <row r="162" spans="1:65" s="13" customFormat="1" x14ac:dyDescent="0.2">
      <c r="B162" s="167"/>
      <c r="D162" s="168" t="s">
        <v>131</v>
      </c>
      <c r="E162" s="175" t="s">
        <v>1</v>
      </c>
      <c r="F162" s="169" t="s">
        <v>199</v>
      </c>
      <c r="H162" s="170">
        <v>0.9</v>
      </c>
      <c r="I162" s="171"/>
      <c r="L162" s="167"/>
      <c r="M162" s="172"/>
      <c r="N162" s="173"/>
      <c r="O162" s="173"/>
      <c r="P162" s="173"/>
      <c r="Q162" s="173"/>
      <c r="R162" s="173"/>
      <c r="S162" s="173"/>
      <c r="T162" s="174"/>
      <c r="AT162" s="175" t="s">
        <v>131</v>
      </c>
      <c r="AU162" s="175" t="s">
        <v>85</v>
      </c>
      <c r="AV162" s="13" t="s">
        <v>85</v>
      </c>
      <c r="AW162" s="13" t="s">
        <v>32</v>
      </c>
      <c r="AX162" s="13" t="s">
        <v>76</v>
      </c>
      <c r="AY162" s="175" t="s">
        <v>117</v>
      </c>
    </row>
    <row r="163" spans="1:65" s="13" customFormat="1" x14ac:dyDescent="0.2">
      <c r="B163" s="167"/>
      <c r="D163" s="168" t="s">
        <v>131</v>
      </c>
      <c r="E163" s="175" t="s">
        <v>1</v>
      </c>
      <c r="F163" s="169" t="s">
        <v>200</v>
      </c>
      <c r="H163" s="170">
        <v>0.40500000000000003</v>
      </c>
      <c r="I163" s="171"/>
      <c r="L163" s="167"/>
      <c r="M163" s="172"/>
      <c r="N163" s="173"/>
      <c r="O163" s="173"/>
      <c r="P163" s="173"/>
      <c r="Q163" s="173"/>
      <c r="R163" s="173"/>
      <c r="S163" s="173"/>
      <c r="T163" s="174"/>
      <c r="AT163" s="175" t="s">
        <v>131</v>
      </c>
      <c r="AU163" s="175" t="s">
        <v>85</v>
      </c>
      <c r="AV163" s="13" t="s">
        <v>85</v>
      </c>
      <c r="AW163" s="13" t="s">
        <v>32</v>
      </c>
      <c r="AX163" s="13" t="s">
        <v>76</v>
      </c>
      <c r="AY163" s="175" t="s">
        <v>117</v>
      </c>
    </row>
    <row r="164" spans="1:65" s="14" customFormat="1" x14ac:dyDescent="0.2">
      <c r="B164" s="176"/>
      <c r="D164" s="168" t="s">
        <v>131</v>
      </c>
      <c r="E164" s="177" t="s">
        <v>1</v>
      </c>
      <c r="F164" s="178" t="s">
        <v>182</v>
      </c>
      <c r="H164" s="179">
        <v>1.3049999999999999</v>
      </c>
      <c r="I164" s="180"/>
      <c r="L164" s="176"/>
      <c r="M164" s="181"/>
      <c r="N164" s="182"/>
      <c r="O164" s="182"/>
      <c r="P164" s="182"/>
      <c r="Q164" s="182"/>
      <c r="R164" s="182"/>
      <c r="S164" s="182"/>
      <c r="T164" s="183"/>
      <c r="AT164" s="177" t="s">
        <v>131</v>
      </c>
      <c r="AU164" s="177" t="s">
        <v>85</v>
      </c>
      <c r="AV164" s="14" t="s">
        <v>124</v>
      </c>
      <c r="AW164" s="14" t="s">
        <v>32</v>
      </c>
      <c r="AX164" s="14" t="s">
        <v>6</v>
      </c>
      <c r="AY164" s="177" t="s">
        <v>117</v>
      </c>
    </row>
    <row r="165" spans="1:65" s="2" customFormat="1" ht="24.2" customHeight="1" x14ac:dyDescent="0.2">
      <c r="A165" s="33"/>
      <c r="B165" s="141"/>
      <c r="C165" s="142" t="s">
        <v>201</v>
      </c>
      <c r="D165" s="142" t="s">
        <v>120</v>
      </c>
      <c r="E165" s="143" t="s">
        <v>202</v>
      </c>
      <c r="F165" s="144" t="s">
        <v>203</v>
      </c>
      <c r="G165" s="145" t="s">
        <v>204</v>
      </c>
      <c r="H165" s="146">
        <v>0.504</v>
      </c>
      <c r="I165" s="147"/>
      <c r="J165" s="148">
        <f>ROUND(I165*H165,0)</f>
        <v>0</v>
      </c>
      <c r="K165" s="149"/>
      <c r="L165" s="34"/>
      <c r="M165" s="150" t="s">
        <v>1</v>
      </c>
      <c r="N165" s="151" t="s">
        <v>41</v>
      </c>
      <c r="O165" s="59"/>
      <c r="P165" s="152">
        <f>O165*H165</f>
        <v>0</v>
      </c>
      <c r="Q165" s="152">
        <v>0</v>
      </c>
      <c r="R165" s="152">
        <f>Q165*H165</f>
        <v>0</v>
      </c>
      <c r="S165" s="152">
        <v>1.8</v>
      </c>
      <c r="T165" s="153">
        <f>S165*H165</f>
        <v>0.90720000000000001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4" t="s">
        <v>124</v>
      </c>
      <c r="AT165" s="154" t="s">
        <v>120</v>
      </c>
      <c r="AU165" s="154" t="s">
        <v>85</v>
      </c>
      <c r="AY165" s="18" t="s">
        <v>117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8" t="s">
        <v>6</v>
      </c>
      <c r="BK165" s="155">
        <f>ROUND(I165*H165,0)</f>
        <v>0</v>
      </c>
      <c r="BL165" s="18" t="s">
        <v>124</v>
      </c>
      <c r="BM165" s="154" t="s">
        <v>205</v>
      </c>
    </row>
    <row r="166" spans="1:65" s="13" customFormat="1" x14ac:dyDescent="0.2">
      <c r="B166" s="167"/>
      <c r="D166" s="168" t="s">
        <v>131</v>
      </c>
      <c r="E166" s="175" t="s">
        <v>1</v>
      </c>
      <c r="F166" s="169" t="s">
        <v>206</v>
      </c>
      <c r="H166" s="170">
        <v>0.33600000000000002</v>
      </c>
      <c r="I166" s="171"/>
      <c r="L166" s="167"/>
      <c r="M166" s="172"/>
      <c r="N166" s="173"/>
      <c r="O166" s="173"/>
      <c r="P166" s="173"/>
      <c r="Q166" s="173"/>
      <c r="R166" s="173"/>
      <c r="S166" s="173"/>
      <c r="T166" s="174"/>
      <c r="AT166" s="175" t="s">
        <v>131</v>
      </c>
      <c r="AU166" s="175" t="s">
        <v>85</v>
      </c>
      <c r="AV166" s="13" t="s">
        <v>85</v>
      </c>
      <c r="AW166" s="13" t="s">
        <v>32</v>
      </c>
      <c r="AX166" s="13" t="s">
        <v>76</v>
      </c>
      <c r="AY166" s="175" t="s">
        <v>117</v>
      </c>
    </row>
    <row r="167" spans="1:65" s="13" customFormat="1" x14ac:dyDescent="0.2">
      <c r="B167" s="167"/>
      <c r="D167" s="168" t="s">
        <v>131</v>
      </c>
      <c r="E167" s="175" t="s">
        <v>1</v>
      </c>
      <c r="F167" s="169" t="s">
        <v>207</v>
      </c>
      <c r="H167" s="170">
        <v>0.16800000000000001</v>
      </c>
      <c r="I167" s="171"/>
      <c r="L167" s="167"/>
      <c r="M167" s="172"/>
      <c r="N167" s="173"/>
      <c r="O167" s="173"/>
      <c r="P167" s="173"/>
      <c r="Q167" s="173"/>
      <c r="R167" s="173"/>
      <c r="S167" s="173"/>
      <c r="T167" s="174"/>
      <c r="AT167" s="175" t="s">
        <v>131</v>
      </c>
      <c r="AU167" s="175" t="s">
        <v>85</v>
      </c>
      <c r="AV167" s="13" t="s">
        <v>85</v>
      </c>
      <c r="AW167" s="13" t="s">
        <v>32</v>
      </c>
      <c r="AX167" s="13" t="s">
        <v>76</v>
      </c>
      <c r="AY167" s="175" t="s">
        <v>117</v>
      </c>
    </row>
    <row r="168" spans="1:65" s="15" customFormat="1" x14ac:dyDescent="0.2">
      <c r="B168" s="184"/>
      <c r="D168" s="168" t="s">
        <v>131</v>
      </c>
      <c r="E168" s="185" t="s">
        <v>1</v>
      </c>
      <c r="F168" s="186" t="s">
        <v>208</v>
      </c>
      <c r="H168" s="187">
        <v>0.504</v>
      </c>
      <c r="I168" s="188"/>
      <c r="L168" s="184"/>
      <c r="M168" s="189"/>
      <c r="N168" s="190"/>
      <c r="O168" s="190"/>
      <c r="P168" s="190"/>
      <c r="Q168" s="190"/>
      <c r="R168" s="190"/>
      <c r="S168" s="190"/>
      <c r="T168" s="191"/>
      <c r="AT168" s="185" t="s">
        <v>131</v>
      </c>
      <c r="AU168" s="185" t="s">
        <v>85</v>
      </c>
      <c r="AV168" s="15" t="s">
        <v>118</v>
      </c>
      <c r="AW168" s="15" t="s">
        <v>32</v>
      </c>
      <c r="AX168" s="15" t="s">
        <v>76</v>
      </c>
      <c r="AY168" s="185" t="s">
        <v>117</v>
      </c>
    </row>
    <row r="169" spans="1:65" s="14" customFormat="1" x14ac:dyDescent="0.2">
      <c r="B169" s="176"/>
      <c r="D169" s="168" t="s">
        <v>131</v>
      </c>
      <c r="E169" s="177" t="s">
        <v>1</v>
      </c>
      <c r="F169" s="178" t="s">
        <v>182</v>
      </c>
      <c r="H169" s="179">
        <v>0.504</v>
      </c>
      <c r="I169" s="180"/>
      <c r="L169" s="176"/>
      <c r="M169" s="181"/>
      <c r="N169" s="182"/>
      <c r="O169" s="182"/>
      <c r="P169" s="182"/>
      <c r="Q169" s="182"/>
      <c r="R169" s="182"/>
      <c r="S169" s="182"/>
      <c r="T169" s="183"/>
      <c r="AT169" s="177" t="s">
        <v>131</v>
      </c>
      <c r="AU169" s="177" t="s">
        <v>85</v>
      </c>
      <c r="AV169" s="14" t="s">
        <v>124</v>
      </c>
      <c r="AW169" s="14" t="s">
        <v>32</v>
      </c>
      <c r="AX169" s="14" t="s">
        <v>6</v>
      </c>
      <c r="AY169" s="177" t="s">
        <v>117</v>
      </c>
    </row>
    <row r="170" spans="1:65" s="2" customFormat="1" ht="24.2" customHeight="1" x14ac:dyDescent="0.2">
      <c r="A170" s="33"/>
      <c r="B170" s="141"/>
      <c r="C170" s="142" t="s">
        <v>209</v>
      </c>
      <c r="D170" s="142" t="s">
        <v>120</v>
      </c>
      <c r="E170" s="143" t="s">
        <v>210</v>
      </c>
      <c r="F170" s="144" t="s">
        <v>211</v>
      </c>
      <c r="G170" s="145" t="s">
        <v>204</v>
      </c>
      <c r="H170" s="146">
        <v>0.51800000000000002</v>
      </c>
      <c r="I170" s="147"/>
      <c r="J170" s="148">
        <f>ROUND(I170*H170,0)</f>
        <v>0</v>
      </c>
      <c r="K170" s="149"/>
      <c r="L170" s="34"/>
      <c r="M170" s="150" t="s">
        <v>1</v>
      </c>
      <c r="N170" s="151" t="s">
        <v>41</v>
      </c>
      <c r="O170" s="59"/>
      <c r="P170" s="152">
        <f>O170*H170</f>
        <v>0</v>
      </c>
      <c r="Q170" s="152">
        <v>0</v>
      </c>
      <c r="R170" s="152">
        <f>Q170*H170</f>
        <v>0</v>
      </c>
      <c r="S170" s="152">
        <v>1.8</v>
      </c>
      <c r="T170" s="153">
        <f>S170*H170</f>
        <v>0.93240000000000001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4" t="s">
        <v>124</v>
      </c>
      <c r="AT170" s="154" t="s">
        <v>120</v>
      </c>
      <c r="AU170" s="154" t="s">
        <v>85</v>
      </c>
      <c r="AY170" s="18" t="s">
        <v>117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8" t="s">
        <v>6</v>
      </c>
      <c r="BK170" s="155">
        <f>ROUND(I170*H170,0)</f>
        <v>0</v>
      </c>
      <c r="BL170" s="18" t="s">
        <v>124</v>
      </c>
      <c r="BM170" s="154" t="s">
        <v>212</v>
      </c>
    </row>
    <row r="171" spans="1:65" s="13" customFormat="1" x14ac:dyDescent="0.2">
      <c r="B171" s="167"/>
      <c r="D171" s="168" t="s">
        <v>131</v>
      </c>
      <c r="E171" s="175" t="s">
        <v>1</v>
      </c>
      <c r="F171" s="169" t="s">
        <v>213</v>
      </c>
      <c r="H171" s="170">
        <v>0.44</v>
      </c>
      <c r="I171" s="171"/>
      <c r="L171" s="167"/>
      <c r="M171" s="172"/>
      <c r="N171" s="173"/>
      <c r="O171" s="173"/>
      <c r="P171" s="173"/>
      <c r="Q171" s="173"/>
      <c r="R171" s="173"/>
      <c r="S171" s="173"/>
      <c r="T171" s="174"/>
      <c r="AT171" s="175" t="s">
        <v>131</v>
      </c>
      <c r="AU171" s="175" t="s">
        <v>85</v>
      </c>
      <c r="AV171" s="13" t="s">
        <v>85</v>
      </c>
      <c r="AW171" s="13" t="s">
        <v>32</v>
      </c>
      <c r="AX171" s="13" t="s">
        <v>76</v>
      </c>
      <c r="AY171" s="175" t="s">
        <v>117</v>
      </c>
    </row>
    <row r="172" spans="1:65" s="13" customFormat="1" x14ac:dyDescent="0.2">
      <c r="B172" s="167"/>
      <c r="D172" s="168" t="s">
        <v>131</v>
      </c>
      <c r="E172" s="175" t="s">
        <v>1</v>
      </c>
      <c r="F172" s="169" t="s">
        <v>214</v>
      </c>
      <c r="H172" s="170">
        <v>7.8E-2</v>
      </c>
      <c r="I172" s="171"/>
      <c r="L172" s="167"/>
      <c r="M172" s="172"/>
      <c r="N172" s="173"/>
      <c r="O172" s="173"/>
      <c r="P172" s="173"/>
      <c r="Q172" s="173"/>
      <c r="R172" s="173"/>
      <c r="S172" s="173"/>
      <c r="T172" s="174"/>
      <c r="AT172" s="175" t="s">
        <v>131</v>
      </c>
      <c r="AU172" s="175" t="s">
        <v>85</v>
      </c>
      <c r="AV172" s="13" t="s">
        <v>85</v>
      </c>
      <c r="AW172" s="13" t="s">
        <v>32</v>
      </c>
      <c r="AX172" s="13" t="s">
        <v>76</v>
      </c>
      <c r="AY172" s="175" t="s">
        <v>117</v>
      </c>
    </row>
    <row r="173" spans="1:65" s="14" customFormat="1" x14ac:dyDescent="0.2">
      <c r="B173" s="176"/>
      <c r="D173" s="168" t="s">
        <v>131</v>
      </c>
      <c r="E173" s="177" t="s">
        <v>1</v>
      </c>
      <c r="F173" s="178" t="s">
        <v>182</v>
      </c>
      <c r="H173" s="179">
        <v>0.51800000000000002</v>
      </c>
      <c r="I173" s="180"/>
      <c r="L173" s="176"/>
      <c r="M173" s="181"/>
      <c r="N173" s="182"/>
      <c r="O173" s="182"/>
      <c r="P173" s="182"/>
      <c r="Q173" s="182"/>
      <c r="R173" s="182"/>
      <c r="S173" s="182"/>
      <c r="T173" s="183"/>
      <c r="AT173" s="177" t="s">
        <v>131</v>
      </c>
      <c r="AU173" s="177" t="s">
        <v>85</v>
      </c>
      <c r="AV173" s="14" t="s">
        <v>124</v>
      </c>
      <c r="AW173" s="14" t="s">
        <v>32</v>
      </c>
      <c r="AX173" s="14" t="s">
        <v>6</v>
      </c>
      <c r="AY173" s="177" t="s">
        <v>117</v>
      </c>
    </row>
    <row r="174" spans="1:65" s="2" customFormat="1" ht="24.2" customHeight="1" x14ac:dyDescent="0.2">
      <c r="A174" s="33"/>
      <c r="B174" s="141"/>
      <c r="C174" s="142" t="s">
        <v>215</v>
      </c>
      <c r="D174" s="142" t="s">
        <v>120</v>
      </c>
      <c r="E174" s="143" t="s">
        <v>216</v>
      </c>
      <c r="F174" s="144" t="s">
        <v>217</v>
      </c>
      <c r="G174" s="145" t="s">
        <v>218</v>
      </c>
      <c r="H174" s="146">
        <v>17</v>
      </c>
      <c r="I174" s="147"/>
      <c r="J174" s="148">
        <f>ROUND(I174*H174,0)</f>
        <v>0</v>
      </c>
      <c r="K174" s="149"/>
      <c r="L174" s="34"/>
      <c r="M174" s="150" t="s">
        <v>1</v>
      </c>
      <c r="N174" s="151" t="s">
        <v>41</v>
      </c>
      <c r="O174" s="59"/>
      <c r="P174" s="152">
        <f>O174*H174</f>
        <v>0</v>
      </c>
      <c r="Q174" s="152">
        <v>0</v>
      </c>
      <c r="R174" s="152">
        <f>Q174*H174</f>
        <v>0</v>
      </c>
      <c r="S174" s="152">
        <v>1.4999999999999999E-2</v>
      </c>
      <c r="T174" s="153">
        <f>S174*H174</f>
        <v>0.255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4" t="s">
        <v>124</v>
      </c>
      <c r="AT174" s="154" t="s">
        <v>120</v>
      </c>
      <c r="AU174" s="154" t="s">
        <v>85</v>
      </c>
      <c r="AY174" s="18" t="s">
        <v>117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8" t="s">
        <v>6</v>
      </c>
      <c r="BK174" s="155">
        <f>ROUND(I174*H174,0)</f>
        <v>0</v>
      </c>
      <c r="BL174" s="18" t="s">
        <v>124</v>
      </c>
      <c r="BM174" s="154" t="s">
        <v>219</v>
      </c>
    </row>
    <row r="175" spans="1:65" s="16" customFormat="1" x14ac:dyDescent="0.2">
      <c r="B175" s="192"/>
      <c r="D175" s="168" t="s">
        <v>131</v>
      </c>
      <c r="E175" s="193" t="s">
        <v>1</v>
      </c>
      <c r="F175" s="194" t="s">
        <v>220</v>
      </c>
      <c r="H175" s="193" t="s">
        <v>1</v>
      </c>
      <c r="I175" s="195"/>
      <c r="L175" s="192"/>
      <c r="M175" s="196"/>
      <c r="N175" s="197"/>
      <c r="O175" s="197"/>
      <c r="P175" s="197"/>
      <c r="Q175" s="197"/>
      <c r="R175" s="197"/>
      <c r="S175" s="197"/>
      <c r="T175" s="198"/>
      <c r="AT175" s="193" t="s">
        <v>131</v>
      </c>
      <c r="AU175" s="193" t="s">
        <v>85</v>
      </c>
      <c r="AV175" s="16" t="s">
        <v>6</v>
      </c>
      <c r="AW175" s="16" t="s">
        <v>32</v>
      </c>
      <c r="AX175" s="16" t="s">
        <v>76</v>
      </c>
      <c r="AY175" s="193" t="s">
        <v>117</v>
      </c>
    </row>
    <row r="176" spans="1:65" s="13" customFormat="1" x14ac:dyDescent="0.2">
      <c r="B176" s="167"/>
      <c r="D176" s="168" t="s">
        <v>131</v>
      </c>
      <c r="E176" s="175" t="s">
        <v>1</v>
      </c>
      <c r="F176" s="169" t="s">
        <v>118</v>
      </c>
      <c r="H176" s="170">
        <v>3</v>
      </c>
      <c r="I176" s="171"/>
      <c r="L176" s="167"/>
      <c r="M176" s="172"/>
      <c r="N176" s="173"/>
      <c r="O176" s="173"/>
      <c r="P176" s="173"/>
      <c r="Q176" s="173"/>
      <c r="R176" s="173"/>
      <c r="S176" s="173"/>
      <c r="T176" s="174"/>
      <c r="AT176" s="175" t="s">
        <v>131</v>
      </c>
      <c r="AU176" s="175" t="s">
        <v>85</v>
      </c>
      <c r="AV176" s="13" t="s">
        <v>85</v>
      </c>
      <c r="AW176" s="13" t="s">
        <v>32</v>
      </c>
      <c r="AX176" s="13" t="s">
        <v>76</v>
      </c>
      <c r="AY176" s="175" t="s">
        <v>117</v>
      </c>
    </row>
    <row r="177" spans="1:65" s="15" customFormat="1" x14ac:dyDescent="0.2">
      <c r="B177" s="184"/>
      <c r="D177" s="168" t="s">
        <v>131</v>
      </c>
      <c r="E177" s="185" t="s">
        <v>1</v>
      </c>
      <c r="F177" s="186" t="s">
        <v>208</v>
      </c>
      <c r="H177" s="187">
        <v>3</v>
      </c>
      <c r="I177" s="188"/>
      <c r="L177" s="184"/>
      <c r="M177" s="189"/>
      <c r="N177" s="190"/>
      <c r="O177" s="190"/>
      <c r="P177" s="190"/>
      <c r="Q177" s="190"/>
      <c r="R177" s="190"/>
      <c r="S177" s="190"/>
      <c r="T177" s="191"/>
      <c r="AT177" s="185" t="s">
        <v>131</v>
      </c>
      <c r="AU177" s="185" t="s">
        <v>85</v>
      </c>
      <c r="AV177" s="15" t="s">
        <v>118</v>
      </c>
      <c r="AW177" s="15" t="s">
        <v>32</v>
      </c>
      <c r="AX177" s="15" t="s">
        <v>76</v>
      </c>
      <c r="AY177" s="185" t="s">
        <v>117</v>
      </c>
    </row>
    <row r="178" spans="1:65" s="16" customFormat="1" x14ac:dyDescent="0.2">
      <c r="B178" s="192"/>
      <c r="D178" s="168" t="s">
        <v>131</v>
      </c>
      <c r="E178" s="193" t="s">
        <v>1</v>
      </c>
      <c r="F178" s="194" t="s">
        <v>221</v>
      </c>
      <c r="H178" s="193" t="s">
        <v>1</v>
      </c>
      <c r="I178" s="195"/>
      <c r="L178" s="192"/>
      <c r="M178" s="196"/>
      <c r="N178" s="197"/>
      <c r="O178" s="197"/>
      <c r="P178" s="197"/>
      <c r="Q178" s="197"/>
      <c r="R178" s="197"/>
      <c r="S178" s="197"/>
      <c r="T178" s="198"/>
      <c r="AT178" s="193" t="s">
        <v>131</v>
      </c>
      <c r="AU178" s="193" t="s">
        <v>85</v>
      </c>
      <c r="AV178" s="16" t="s">
        <v>6</v>
      </c>
      <c r="AW178" s="16" t="s">
        <v>32</v>
      </c>
      <c r="AX178" s="16" t="s">
        <v>76</v>
      </c>
      <c r="AY178" s="193" t="s">
        <v>117</v>
      </c>
    </row>
    <row r="179" spans="1:65" s="13" customFormat="1" x14ac:dyDescent="0.2">
      <c r="B179" s="167"/>
      <c r="D179" s="168" t="s">
        <v>131</v>
      </c>
      <c r="E179" s="175" t="s">
        <v>1</v>
      </c>
      <c r="F179" s="169" t="s">
        <v>118</v>
      </c>
      <c r="H179" s="170">
        <v>3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75" t="s">
        <v>131</v>
      </c>
      <c r="AU179" s="175" t="s">
        <v>85</v>
      </c>
      <c r="AV179" s="13" t="s">
        <v>85</v>
      </c>
      <c r="AW179" s="13" t="s">
        <v>32</v>
      </c>
      <c r="AX179" s="13" t="s">
        <v>76</v>
      </c>
      <c r="AY179" s="175" t="s">
        <v>117</v>
      </c>
    </row>
    <row r="180" spans="1:65" s="15" customFormat="1" x14ac:dyDescent="0.2">
      <c r="B180" s="184"/>
      <c r="D180" s="168" t="s">
        <v>131</v>
      </c>
      <c r="E180" s="185" t="s">
        <v>1</v>
      </c>
      <c r="F180" s="186" t="s">
        <v>208</v>
      </c>
      <c r="H180" s="187">
        <v>3</v>
      </c>
      <c r="I180" s="188"/>
      <c r="L180" s="184"/>
      <c r="M180" s="189"/>
      <c r="N180" s="190"/>
      <c r="O180" s="190"/>
      <c r="P180" s="190"/>
      <c r="Q180" s="190"/>
      <c r="R180" s="190"/>
      <c r="S180" s="190"/>
      <c r="T180" s="191"/>
      <c r="AT180" s="185" t="s">
        <v>131</v>
      </c>
      <c r="AU180" s="185" t="s">
        <v>85</v>
      </c>
      <c r="AV180" s="15" t="s">
        <v>118</v>
      </c>
      <c r="AW180" s="15" t="s">
        <v>32</v>
      </c>
      <c r="AX180" s="15" t="s">
        <v>76</v>
      </c>
      <c r="AY180" s="185" t="s">
        <v>117</v>
      </c>
    </row>
    <row r="181" spans="1:65" s="16" customFormat="1" x14ac:dyDescent="0.2">
      <c r="B181" s="192"/>
      <c r="D181" s="168" t="s">
        <v>131</v>
      </c>
      <c r="E181" s="193" t="s">
        <v>1</v>
      </c>
      <c r="F181" s="194" t="s">
        <v>222</v>
      </c>
      <c r="H181" s="193" t="s">
        <v>1</v>
      </c>
      <c r="I181" s="195"/>
      <c r="L181" s="192"/>
      <c r="M181" s="196"/>
      <c r="N181" s="197"/>
      <c r="O181" s="197"/>
      <c r="P181" s="197"/>
      <c r="Q181" s="197"/>
      <c r="R181" s="197"/>
      <c r="S181" s="197"/>
      <c r="T181" s="198"/>
      <c r="AT181" s="193" t="s">
        <v>131</v>
      </c>
      <c r="AU181" s="193" t="s">
        <v>85</v>
      </c>
      <c r="AV181" s="16" t="s">
        <v>6</v>
      </c>
      <c r="AW181" s="16" t="s">
        <v>32</v>
      </c>
      <c r="AX181" s="16" t="s">
        <v>76</v>
      </c>
      <c r="AY181" s="193" t="s">
        <v>117</v>
      </c>
    </row>
    <row r="182" spans="1:65" s="13" customFormat="1" x14ac:dyDescent="0.2">
      <c r="B182" s="167"/>
      <c r="D182" s="168" t="s">
        <v>131</v>
      </c>
      <c r="E182" s="175" t="s">
        <v>1</v>
      </c>
      <c r="F182" s="169" t="s">
        <v>85</v>
      </c>
      <c r="H182" s="170">
        <v>2</v>
      </c>
      <c r="I182" s="171"/>
      <c r="L182" s="167"/>
      <c r="M182" s="172"/>
      <c r="N182" s="173"/>
      <c r="O182" s="173"/>
      <c r="P182" s="173"/>
      <c r="Q182" s="173"/>
      <c r="R182" s="173"/>
      <c r="S182" s="173"/>
      <c r="T182" s="174"/>
      <c r="AT182" s="175" t="s">
        <v>131</v>
      </c>
      <c r="AU182" s="175" t="s">
        <v>85</v>
      </c>
      <c r="AV182" s="13" t="s">
        <v>85</v>
      </c>
      <c r="AW182" s="13" t="s">
        <v>32</v>
      </c>
      <c r="AX182" s="13" t="s">
        <v>76</v>
      </c>
      <c r="AY182" s="175" t="s">
        <v>117</v>
      </c>
    </row>
    <row r="183" spans="1:65" s="15" customFormat="1" x14ac:dyDescent="0.2">
      <c r="B183" s="184"/>
      <c r="D183" s="168" t="s">
        <v>131</v>
      </c>
      <c r="E183" s="185" t="s">
        <v>1</v>
      </c>
      <c r="F183" s="186" t="s">
        <v>208</v>
      </c>
      <c r="H183" s="187">
        <v>2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T183" s="185" t="s">
        <v>131</v>
      </c>
      <c r="AU183" s="185" t="s">
        <v>85</v>
      </c>
      <c r="AV183" s="15" t="s">
        <v>118</v>
      </c>
      <c r="AW183" s="15" t="s">
        <v>32</v>
      </c>
      <c r="AX183" s="15" t="s">
        <v>76</v>
      </c>
      <c r="AY183" s="185" t="s">
        <v>117</v>
      </c>
    </row>
    <row r="184" spans="1:65" s="16" customFormat="1" x14ac:dyDescent="0.2">
      <c r="B184" s="192"/>
      <c r="D184" s="168" t="s">
        <v>131</v>
      </c>
      <c r="E184" s="193" t="s">
        <v>1</v>
      </c>
      <c r="F184" s="194" t="s">
        <v>223</v>
      </c>
      <c r="H184" s="193" t="s">
        <v>1</v>
      </c>
      <c r="I184" s="195"/>
      <c r="L184" s="192"/>
      <c r="M184" s="196"/>
      <c r="N184" s="197"/>
      <c r="O184" s="197"/>
      <c r="P184" s="197"/>
      <c r="Q184" s="197"/>
      <c r="R184" s="197"/>
      <c r="S184" s="197"/>
      <c r="T184" s="198"/>
      <c r="AT184" s="193" t="s">
        <v>131</v>
      </c>
      <c r="AU184" s="193" t="s">
        <v>85</v>
      </c>
      <c r="AV184" s="16" t="s">
        <v>6</v>
      </c>
      <c r="AW184" s="16" t="s">
        <v>32</v>
      </c>
      <c r="AX184" s="16" t="s">
        <v>76</v>
      </c>
      <c r="AY184" s="193" t="s">
        <v>117</v>
      </c>
    </row>
    <row r="185" spans="1:65" s="13" customFormat="1" x14ac:dyDescent="0.2">
      <c r="B185" s="167"/>
      <c r="D185" s="168" t="s">
        <v>131</v>
      </c>
      <c r="E185" s="175" t="s">
        <v>1</v>
      </c>
      <c r="F185" s="169" t="s">
        <v>160</v>
      </c>
      <c r="H185" s="170">
        <v>9</v>
      </c>
      <c r="I185" s="171"/>
      <c r="L185" s="167"/>
      <c r="M185" s="172"/>
      <c r="N185" s="173"/>
      <c r="O185" s="173"/>
      <c r="P185" s="173"/>
      <c r="Q185" s="173"/>
      <c r="R185" s="173"/>
      <c r="S185" s="173"/>
      <c r="T185" s="174"/>
      <c r="AT185" s="175" t="s">
        <v>131</v>
      </c>
      <c r="AU185" s="175" t="s">
        <v>85</v>
      </c>
      <c r="AV185" s="13" t="s">
        <v>85</v>
      </c>
      <c r="AW185" s="13" t="s">
        <v>32</v>
      </c>
      <c r="AX185" s="13" t="s">
        <v>76</v>
      </c>
      <c r="AY185" s="175" t="s">
        <v>117</v>
      </c>
    </row>
    <row r="186" spans="1:65" s="15" customFormat="1" x14ac:dyDescent="0.2">
      <c r="B186" s="184"/>
      <c r="D186" s="168" t="s">
        <v>131</v>
      </c>
      <c r="E186" s="185" t="s">
        <v>1</v>
      </c>
      <c r="F186" s="186" t="s">
        <v>208</v>
      </c>
      <c r="H186" s="187">
        <v>9</v>
      </c>
      <c r="I186" s="188"/>
      <c r="L186" s="184"/>
      <c r="M186" s="189"/>
      <c r="N186" s="190"/>
      <c r="O186" s="190"/>
      <c r="P186" s="190"/>
      <c r="Q186" s="190"/>
      <c r="R186" s="190"/>
      <c r="S186" s="190"/>
      <c r="T186" s="191"/>
      <c r="AT186" s="185" t="s">
        <v>131</v>
      </c>
      <c r="AU186" s="185" t="s">
        <v>85</v>
      </c>
      <c r="AV186" s="15" t="s">
        <v>118</v>
      </c>
      <c r="AW186" s="15" t="s">
        <v>32</v>
      </c>
      <c r="AX186" s="15" t="s">
        <v>76</v>
      </c>
      <c r="AY186" s="185" t="s">
        <v>117</v>
      </c>
    </row>
    <row r="187" spans="1:65" s="14" customFormat="1" x14ac:dyDescent="0.2">
      <c r="B187" s="176"/>
      <c r="D187" s="168" t="s">
        <v>131</v>
      </c>
      <c r="E187" s="177" t="s">
        <v>1</v>
      </c>
      <c r="F187" s="178" t="s">
        <v>182</v>
      </c>
      <c r="H187" s="179">
        <v>17</v>
      </c>
      <c r="I187" s="180"/>
      <c r="L187" s="176"/>
      <c r="M187" s="181"/>
      <c r="N187" s="182"/>
      <c r="O187" s="182"/>
      <c r="P187" s="182"/>
      <c r="Q187" s="182"/>
      <c r="R187" s="182"/>
      <c r="S187" s="182"/>
      <c r="T187" s="183"/>
      <c r="AT187" s="177" t="s">
        <v>131</v>
      </c>
      <c r="AU187" s="177" t="s">
        <v>85</v>
      </c>
      <c r="AV187" s="14" t="s">
        <v>124</v>
      </c>
      <c r="AW187" s="14" t="s">
        <v>32</v>
      </c>
      <c r="AX187" s="14" t="s">
        <v>6</v>
      </c>
      <c r="AY187" s="177" t="s">
        <v>117</v>
      </c>
    </row>
    <row r="188" spans="1:65" s="12" customFormat="1" ht="22.9" customHeight="1" x14ac:dyDescent="0.2">
      <c r="B188" s="128"/>
      <c r="D188" s="129" t="s">
        <v>75</v>
      </c>
      <c r="E188" s="139" t="s">
        <v>224</v>
      </c>
      <c r="F188" s="139" t="s">
        <v>225</v>
      </c>
      <c r="I188" s="131"/>
      <c r="J188" s="140">
        <f>BK188</f>
        <v>0</v>
      </c>
      <c r="L188" s="128"/>
      <c r="M188" s="133"/>
      <c r="N188" s="134"/>
      <c r="O188" s="134"/>
      <c r="P188" s="135">
        <f>SUM(P189:P194)</f>
        <v>0</v>
      </c>
      <c r="Q188" s="134"/>
      <c r="R188" s="135">
        <f>SUM(R189:R194)</f>
        <v>0</v>
      </c>
      <c r="S188" s="134"/>
      <c r="T188" s="136">
        <f>SUM(T189:T194)</f>
        <v>0</v>
      </c>
      <c r="AR188" s="129" t="s">
        <v>6</v>
      </c>
      <c r="AT188" s="137" t="s">
        <v>75</v>
      </c>
      <c r="AU188" s="137" t="s">
        <v>6</v>
      </c>
      <c r="AY188" s="129" t="s">
        <v>117</v>
      </c>
      <c r="BK188" s="138">
        <f>SUM(BK189:BK194)</f>
        <v>0</v>
      </c>
    </row>
    <row r="189" spans="1:65" s="2" customFormat="1" ht="24.2" customHeight="1" x14ac:dyDescent="0.2">
      <c r="A189" s="33"/>
      <c r="B189" s="141"/>
      <c r="C189" s="142" t="s">
        <v>226</v>
      </c>
      <c r="D189" s="142" t="s">
        <v>120</v>
      </c>
      <c r="E189" s="143" t="s">
        <v>227</v>
      </c>
      <c r="F189" s="144" t="s">
        <v>228</v>
      </c>
      <c r="G189" s="145" t="s">
        <v>123</v>
      </c>
      <c r="H189" s="146">
        <v>2.7959999999999998</v>
      </c>
      <c r="I189" s="147"/>
      <c r="J189" s="148">
        <f>ROUND(I189*H189,0)</f>
        <v>0</v>
      </c>
      <c r="K189" s="149"/>
      <c r="L189" s="34"/>
      <c r="M189" s="150" t="s">
        <v>1</v>
      </c>
      <c r="N189" s="151" t="s">
        <v>41</v>
      </c>
      <c r="O189" s="59"/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4" t="s">
        <v>124</v>
      </c>
      <c r="AT189" s="154" t="s">
        <v>120</v>
      </c>
      <c r="AU189" s="154" t="s">
        <v>85</v>
      </c>
      <c r="AY189" s="18" t="s">
        <v>117</v>
      </c>
      <c r="BE189" s="155">
        <f>IF(N189="základní",J189,0)</f>
        <v>0</v>
      </c>
      <c r="BF189" s="155">
        <f>IF(N189="snížená",J189,0)</f>
        <v>0</v>
      </c>
      <c r="BG189" s="155">
        <f>IF(N189="zákl. přenesená",J189,0)</f>
        <v>0</v>
      </c>
      <c r="BH189" s="155">
        <f>IF(N189="sníž. přenesená",J189,0)</f>
        <v>0</v>
      </c>
      <c r="BI189" s="155">
        <f>IF(N189="nulová",J189,0)</f>
        <v>0</v>
      </c>
      <c r="BJ189" s="18" t="s">
        <v>6</v>
      </c>
      <c r="BK189" s="155">
        <f>ROUND(I189*H189,0)</f>
        <v>0</v>
      </c>
      <c r="BL189" s="18" t="s">
        <v>124</v>
      </c>
      <c r="BM189" s="154" t="s">
        <v>229</v>
      </c>
    </row>
    <row r="190" spans="1:65" s="2" customFormat="1" ht="24.2" customHeight="1" x14ac:dyDescent="0.2">
      <c r="A190" s="33"/>
      <c r="B190" s="141"/>
      <c r="C190" s="142" t="s">
        <v>230</v>
      </c>
      <c r="D190" s="142" t="s">
        <v>120</v>
      </c>
      <c r="E190" s="143" t="s">
        <v>231</v>
      </c>
      <c r="F190" s="144" t="s">
        <v>232</v>
      </c>
      <c r="G190" s="145" t="s">
        <v>123</v>
      </c>
      <c r="H190" s="146">
        <v>2.7959999999999998</v>
      </c>
      <c r="I190" s="147"/>
      <c r="J190" s="148">
        <f>ROUND(I190*H190,0)</f>
        <v>0</v>
      </c>
      <c r="K190" s="149"/>
      <c r="L190" s="34"/>
      <c r="M190" s="150" t="s">
        <v>1</v>
      </c>
      <c r="N190" s="151" t="s">
        <v>41</v>
      </c>
      <c r="O190" s="59"/>
      <c r="P190" s="152">
        <f>O190*H190</f>
        <v>0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4" t="s">
        <v>124</v>
      </c>
      <c r="AT190" s="154" t="s">
        <v>120</v>
      </c>
      <c r="AU190" s="154" t="s">
        <v>85</v>
      </c>
      <c r="AY190" s="18" t="s">
        <v>117</v>
      </c>
      <c r="BE190" s="155">
        <f>IF(N190="základní",J190,0)</f>
        <v>0</v>
      </c>
      <c r="BF190" s="155">
        <f>IF(N190="snížená",J190,0)</f>
        <v>0</v>
      </c>
      <c r="BG190" s="155">
        <f>IF(N190="zákl. přenesená",J190,0)</f>
        <v>0</v>
      </c>
      <c r="BH190" s="155">
        <f>IF(N190="sníž. přenesená",J190,0)</f>
        <v>0</v>
      </c>
      <c r="BI190" s="155">
        <f>IF(N190="nulová",J190,0)</f>
        <v>0</v>
      </c>
      <c r="BJ190" s="18" t="s">
        <v>6</v>
      </c>
      <c r="BK190" s="155">
        <f>ROUND(I190*H190,0)</f>
        <v>0</v>
      </c>
      <c r="BL190" s="18" t="s">
        <v>124</v>
      </c>
      <c r="BM190" s="154" t="s">
        <v>233</v>
      </c>
    </row>
    <row r="191" spans="1:65" s="2" customFormat="1" ht="24.2" customHeight="1" x14ac:dyDescent="0.2">
      <c r="A191" s="33"/>
      <c r="B191" s="141"/>
      <c r="C191" s="142" t="s">
        <v>7</v>
      </c>
      <c r="D191" s="142" t="s">
        <v>120</v>
      </c>
      <c r="E191" s="143" t="s">
        <v>234</v>
      </c>
      <c r="F191" s="144" t="s">
        <v>235</v>
      </c>
      <c r="G191" s="145" t="s">
        <v>123</v>
      </c>
      <c r="H191" s="146">
        <v>67.103999999999999</v>
      </c>
      <c r="I191" s="147"/>
      <c r="J191" s="148">
        <f>ROUND(I191*H191,0)</f>
        <v>0</v>
      </c>
      <c r="K191" s="149"/>
      <c r="L191" s="34"/>
      <c r="M191" s="150" t="s">
        <v>1</v>
      </c>
      <c r="N191" s="151" t="s">
        <v>41</v>
      </c>
      <c r="O191" s="59"/>
      <c r="P191" s="152">
        <f>O191*H191</f>
        <v>0</v>
      </c>
      <c r="Q191" s="152">
        <v>0</v>
      </c>
      <c r="R191" s="152">
        <f>Q191*H191</f>
        <v>0</v>
      </c>
      <c r="S191" s="152">
        <v>0</v>
      </c>
      <c r="T191" s="153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4" t="s">
        <v>124</v>
      </c>
      <c r="AT191" s="154" t="s">
        <v>120</v>
      </c>
      <c r="AU191" s="154" t="s">
        <v>85</v>
      </c>
      <c r="AY191" s="18" t="s">
        <v>117</v>
      </c>
      <c r="BE191" s="155">
        <f>IF(N191="základní",J191,0)</f>
        <v>0</v>
      </c>
      <c r="BF191" s="155">
        <f>IF(N191="snížená",J191,0)</f>
        <v>0</v>
      </c>
      <c r="BG191" s="155">
        <f>IF(N191="zákl. přenesená",J191,0)</f>
        <v>0</v>
      </c>
      <c r="BH191" s="155">
        <f>IF(N191="sníž. přenesená",J191,0)</f>
        <v>0</v>
      </c>
      <c r="BI191" s="155">
        <f>IF(N191="nulová",J191,0)</f>
        <v>0</v>
      </c>
      <c r="BJ191" s="18" t="s">
        <v>6</v>
      </c>
      <c r="BK191" s="155">
        <f>ROUND(I191*H191,0)</f>
        <v>0</v>
      </c>
      <c r="BL191" s="18" t="s">
        <v>124</v>
      </c>
      <c r="BM191" s="154" t="s">
        <v>236</v>
      </c>
    </row>
    <row r="192" spans="1:65" s="13" customFormat="1" x14ac:dyDescent="0.2">
      <c r="B192" s="167"/>
      <c r="D192" s="168" t="s">
        <v>131</v>
      </c>
      <c r="E192" s="175" t="s">
        <v>1</v>
      </c>
      <c r="F192" s="169" t="s">
        <v>237</v>
      </c>
      <c r="H192" s="170">
        <v>67.103999999999999</v>
      </c>
      <c r="I192" s="171"/>
      <c r="L192" s="167"/>
      <c r="M192" s="172"/>
      <c r="N192" s="173"/>
      <c r="O192" s="173"/>
      <c r="P192" s="173"/>
      <c r="Q192" s="173"/>
      <c r="R192" s="173"/>
      <c r="S192" s="173"/>
      <c r="T192" s="174"/>
      <c r="AT192" s="175" t="s">
        <v>131</v>
      </c>
      <c r="AU192" s="175" t="s">
        <v>85</v>
      </c>
      <c r="AV192" s="13" t="s">
        <v>85</v>
      </c>
      <c r="AW192" s="13" t="s">
        <v>32</v>
      </c>
      <c r="AX192" s="13" t="s">
        <v>76</v>
      </c>
      <c r="AY192" s="175" t="s">
        <v>117</v>
      </c>
    </row>
    <row r="193" spans="1:65" s="14" customFormat="1" x14ac:dyDescent="0.2">
      <c r="B193" s="176"/>
      <c r="D193" s="168" t="s">
        <v>131</v>
      </c>
      <c r="E193" s="177" t="s">
        <v>1</v>
      </c>
      <c r="F193" s="178" t="s">
        <v>182</v>
      </c>
      <c r="H193" s="179">
        <v>67.103999999999999</v>
      </c>
      <c r="I193" s="180"/>
      <c r="L193" s="176"/>
      <c r="M193" s="181"/>
      <c r="N193" s="182"/>
      <c r="O193" s="182"/>
      <c r="P193" s="182"/>
      <c r="Q193" s="182"/>
      <c r="R193" s="182"/>
      <c r="S193" s="182"/>
      <c r="T193" s="183"/>
      <c r="AT193" s="177" t="s">
        <v>131</v>
      </c>
      <c r="AU193" s="177" t="s">
        <v>85</v>
      </c>
      <c r="AV193" s="14" t="s">
        <v>124</v>
      </c>
      <c r="AW193" s="14" t="s">
        <v>32</v>
      </c>
      <c r="AX193" s="14" t="s">
        <v>6</v>
      </c>
      <c r="AY193" s="177" t="s">
        <v>117</v>
      </c>
    </row>
    <row r="194" spans="1:65" s="2" customFormat="1" ht="33" customHeight="1" x14ac:dyDescent="0.2">
      <c r="A194" s="33"/>
      <c r="B194" s="141"/>
      <c r="C194" s="142" t="s">
        <v>238</v>
      </c>
      <c r="D194" s="142" t="s">
        <v>120</v>
      </c>
      <c r="E194" s="143" t="s">
        <v>239</v>
      </c>
      <c r="F194" s="144" t="s">
        <v>240</v>
      </c>
      <c r="G194" s="145" t="s">
        <v>123</v>
      </c>
      <c r="H194" s="146">
        <v>2.7959999999999998</v>
      </c>
      <c r="I194" s="147"/>
      <c r="J194" s="148">
        <f>ROUND(I194*H194,0)</f>
        <v>0</v>
      </c>
      <c r="K194" s="149"/>
      <c r="L194" s="34"/>
      <c r="M194" s="150" t="s">
        <v>1</v>
      </c>
      <c r="N194" s="151" t="s">
        <v>41</v>
      </c>
      <c r="O194" s="59"/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4" t="s">
        <v>124</v>
      </c>
      <c r="AT194" s="154" t="s">
        <v>120</v>
      </c>
      <c r="AU194" s="154" t="s">
        <v>85</v>
      </c>
      <c r="AY194" s="18" t="s">
        <v>117</v>
      </c>
      <c r="BE194" s="155">
        <f>IF(N194="základní",J194,0)</f>
        <v>0</v>
      </c>
      <c r="BF194" s="155">
        <f>IF(N194="snížená",J194,0)</f>
        <v>0</v>
      </c>
      <c r="BG194" s="155">
        <f>IF(N194="zákl. přenesená",J194,0)</f>
        <v>0</v>
      </c>
      <c r="BH194" s="155">
        <f>IF(N194="sníž. přenesená",J194,0)</f>
        <v>0</v>
      </c>
      <c r="BI194" s="155">
        <f>IF(N194="nulová",J194,0)</f>
        <v>0</v>
      </c>
      <c r="BJ194" s="18" t="s">
        <v>6</v>
      </c>
      <c r="BK194" s="155">
        <f>ROUND(I194*H194,0)</f>
        <v>0</v>
      </c>
      <c r="BL194" s="18" t="s">
        <v>124</v>
      </c>
      <c r="BM194" s="154" t="s">
        <v>241</v>
      </c>
    </row>
    <row r="195" spans="1:65" s="12" customFormat="1" ht="25.9" customHeight="1" x14ac:dyDescent="0.2">
      <c r="B195" s="128"/>
      <c r="D195" s="129" t="s">
        <v>75</v>
      </c>
      <c r="E195" s="130" t="s">
        <v>242</v>
      </c>
      <c r="F195" s="130" t="s">
        <v>243</v>
      </c>
      <c r="I195" s="131"/>
      <c r="J195" s="132">
        <f>BK195</f>
        <v>0</v>
      </c>
      <c r="L195" s="128"/>
      <c r="M195" s="133"/>
      <c r="N195" s="134"/>
      <c r="O195" s="134"/>
      <c r="P195" s="135">
        <f>P196+P208</f>
        <v>0</v>
      </c>
      <c r="Q195" s="134"/>
      <c r="R195" s="135">
        <f>R196+R208</f>
        <v>0.31030272000000003</v>
      </c>
      <c r="S195" s="134"/>
      <c r="T195" s="136">
        <f>T196+T208</f>
        <v>0</v>
      </c>
      <c r="AR195" s="129" t="s">
        <v>85</v>
      </c>
      <c r="AT195" s="137" t="s">
        <v>75</v>
      </c>
      <c r="AU195" s="137" t="s">
        <v>76</v>
      </c>
      <c r="AY195" s="129" t="s">
        <v>117</v>
      </c>
      <c r="BK195" s="138">
        <f>BK196+BK208</f>
        <v>0</v>
      </c>
    </row>
    <row r="196" spans="1:65" s="12" customFormat="1" ht="22.9" customHeight="1" x14ac:dyDescent="0.2">
      <c r="B196" s="128"/>
      <c r="D196" s="129" t="s">
        <v>75</v>
      </c>
      <c r="E196" s="139" t="s">
        <v>244</v>
      </c>
      <c r="F196" s="139" t="s">
        <v>245</v>
      </c>
      <c r="I196" s="131"/>
      <c r="J196" s="140">
        <f>BK196</f>
        <v>0</v>
      </c>
      <c r="L196" s="128"/>
      <c r="M196" s="133"/>
      <c r="N196" s="134"/>
      <c r="O196" s="134"/>
      <c r="P196" s="135">
        <f>SUM(P197:P207)</f>
        <v>0</v>
      </c>
      <c r="Q196" s="134"/>
      <c r="R196" s="135">
        <f>SUM(R197:R207)</f>
        <v>0.30270240000000004</v>
      </c>
      <c r="S196" s="134"/>
      <c r="T196" s="136">
        <f>SUM(T197:T207)</f>
        <v>0</v>
      </c>
      <c r="AR196" s="129" t="s">
        <v>85</v>
      </c>
      <c r="AT196" s="137" t="s">
        <v>75</v>
      </c>
      <c r="AU196" s="137" t="s">
        <v>6</v>
      </c>
      <c r="AY196" s="129" t="s">
        <v>117</v>
      </c>
      <c r="BK196" s="138">
        <f>SUM(BK197:BK207)</f>
        <v>0</v>
      </c>
    </row>
    <row r="197" spans="1:65" s="2" customFormat="1" ht="24.2" customHeight="1" x14ac:dyDescent="0.2">
      <c r="A197" s="33"/>
      <c r="B197" s="141"/>
      <c r="C197" s="142" t="s">
        <v>246</v>
      </c>
      <c r="D197" s="142" t="s">
        <v>120</v>
      </c>
      <c r="E197" s="143" t="s">
        <v>247</v>
      </c>
      <c r="F197" s="144" t="s">
        <v>248</v>
      </c>
      <c r="G197" s="145" t="s">
        <v>179</v>
      </c>
      <c r="H197" s="146">
        <v>10.08</v>
      </c>
      <c r="I197" s="147"/>
      <c r="J197" s="148">
        <f>ROUND(I197*H197,0)</f>
        <v>0</v>
      </c>
      <c r="K197" s="149"/>
      <c r="L197" s="34"/>
      <c r="M197" s="150" t="s">
        <v>1</v>
      </c>
      <c r="N197" s="151" t="s">
        <v>41</v>
      </c>
      <c r="O197" s="59"/>
      <c r="P197" s="152">
        <f>O197*H197</f>
        <v>0</v>
      </c>
      <c r="Q197" s="152">
        <v>2.2450000000000001E-2</v>
      </c>
      <c r="R197" s="152">
        <f>Q197*H197</f>
        <v>0.22629600000000002</v>
      </c>
      <c r="S197" s="152">
        <v>0</v>
      </c>
      <c r="T197" s="153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4" t="s">
        <v>201</v>
      </c>
      <c r="AT197" s="154" t="s">
        <v>120</v>
      </c>
      <c r="AU197" s="154" t="s">
        <v>85</v>
      </c>
      <c r="AY197" s="18" t="s">
        <v>117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18" t="s">
        <v>6</v>
      </c>
      <c r="BK197" s="155">
        <f>ROUND(I197*H197,0)</f>
        <v>0</v>
      </c>
      <c r="BL197" s="18" t="s">
        <v>201</v>
      </c>
      <c r="BM197" s="154" t="s">
        <v>249</v>
      </c>
    </row>
    <row r="198" spans="1:65" s="16" customFormat="1" x14ac:dyDescent="0.2">
      <c r="B198" s="192"/>
      <c r="D198" s="168" t="s">
        <v>131</v>
      </c>
      <c r="E198" s="193" t="s">
        <v>1</v>
      </c>
      <c r="F198" s="194" t="s">
        <v>250</v>
      </c>
      <c r="H198" s="193" t="s">
        <v>1</v>
      </c>
      <c r="I198" s="195"/>
      <c r="L198" s="192"/>
      <c r="M198" s="196"/>
      <c r="N198" s="197"/>
      <c r="O198" s="197"/>
      <c r="P198" s="197"/>
      <c r="Q198" s="197"/>
      <c r="R198" s="197"/>
      <c r="S198" s="197"/>
      <c r="T198" s="198"/>
      <c r="AT198" s="193" t="s">
        <v>131</v>
      </c>
      <c r="AU198" s="193" t="s">
        <v>85</v>
      </c>
      <c r="AV198" s="16" t="s">
        <v>6</v>
      </c>
      <c r="AW198" s="16" t="s">
        <v>32</v>
      </c>
      <c r="AX198" s="16" t="s">
        <v>76</v>
      </c>
      <c r="AY198" s="193" t="s">
        <v>117</v>
      </c>
    </row>
    <row r="199" spans="1:65" s="13" customFormat="1" x14ac:dyDescent="0.2">
      <c r="B199" s="167"/>
      <c r="D199" s="168" t="s">
        <v>131</v>
      </c>
      <c r="E199" s="175" t="s">
        <v>1</v>
      </c>
      <c r="F199" s="169" t="s">
        <v>251</v>
      </c>
      <c r="H199" s="170">
        <v>10.08</v>
      </c>
      <c r="I199" s="171"/>
      <c r="L199" s="167"/>
      <c r="M199" s="172"/>
      <c r="N199" s="173"/>
      <c r="O199" s="173"/>
      <c r="P199" s="173"/>
      <c r="Q199" s="173"/>
      <c r="R199" s="173"/>
      <c r="S199" s="173"/>
      <c r="T199" s="174"/>
      <c r="AT199" s="175" t="s">
        <v>131</v>
      </c>
      <c r="AU199" s="175" t="s">
        <v>85</v>
      </c>
      <c r="AV199" s="13" t="s">
        <v>85</v>
      </c>
      <c r="AW199" s="13" t="s">
        <v>32</v>
      </c>
      <c r="AX199" s="13" t="s">
        <v>76</v>
      </c>
      <c r="AY199" s="175" t="s">
        <v>117</v>
      </c>
    </row>
    <row r="200" spans="1:65" s="14" customFormat="1" x14ac:dyDescent="0.2">
      <c r="B200" s="176"/>
      <c r="D200" s="168" t="s">
        <v>131</v>
      </c>
      <c r="E200" s="177" t="s">
        <v>1</v>
      </c>
      <c r="F200" s="178" t="s">
        <v>182</v>
      </c>
      <c r="H200" s="179">
        <v>10.08</v>
      </c>
      <c r="I200" s="180"/>
      <c r="L200" s="176"/>
      <c r="M200" s="181"/>
      <c r="N200" s="182"/>
      <c r="O200" s="182"/>
      <c r="P200" s="182"/>
      <c r="Q200" s="182"/>
      <c r="R200" s="182"/>
      <c r="S200" s="182"/>
      <c r="T200" s="183"/>
      <c r="AT200" s="177" t="s">
        <v>131</v>
      </c>
      <c r="AU200" s="177" t="s">
        <v>85</v>
      </c>
      <c r="AV200" s="14" t="s">
        <v>124</v>
      </c>
      <c r="AW200" s="14" t="s">
        <v>32</v>
      </c>
      <c r="AX200" s="14" t="s">
        <v>6</v>
      </c>
      <c r="AY200" s="177" t="s">
        <v>117</v>
      </c>
    </row>
    <row r="201" spans="1:65" s="2" customFormat="1" ht="21.75" customHeight="1" x14ac:dyDescent="0.2">
      <c r="A201" s="33"/>
      <c r="B201" s="141"/>
      <c r="C201" s="142" t="s">
        <v>252</v>
      </c>
      <c r="D201" s="142" t="s">
        <v>120</v>
      </c>
      <c r="E201" s="143" t="s">
        <v>253</v>
      </c>
      <c r="F201" s="144" t="s">
        <v>254</v>
      </c>
      <c r="G201" s="145" t="s">
        <v>179</v>
      </c>
      <c r="H201" s="146">
        <v>10.08</v>
      </c>
      <c r="I201" s="147"/>
      <c r="J201" s="148">
        <f>ROUND(I201*H201,0)</f>
        <v>0</v>
      </c>
      <c r="K201" s="149"/>
      <c r="L201" s="34"/>
      <c r="M201" s="150" t="s">
        <v>1</v>
      </c>
      <c r="N201" s="151" t="s">
        <v>41</v>
      </c>
      <c r="O201" s="59"/>
      <c r="P201" s="152">
        <f>O201*H201</f>
        <v>0</v>
      </c>
      <c r="Q201" s="152">
        <v>2.0000000000000001E-4</v>
      </c>
      <c r="R201" s="152">
        <f>Q201*H201</f>
        <v>2.016E-3</v>
      </c>
      <c r="S201" s="152">
        <v>0</v>
      </c>
      <c r="T201" s="153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4" t="s">
        <v>201</v>
      </c>
      <c r="AT201" s="154" t="s">
        <v>120</v>
      </c>
      <c r="AU201" s="154" t="s">
        <v>85</v>
      </c>
      <c r="AY201" s="18" t="s">
        <v>117</v>
      </c>
      <c r="BE201" s="155">
        <f>IF(N201="základní",J201,0)</f>
        <v>0</v>
      </c>
      <c r="BF201" s="155">
        <f>IF(N201="snížená",J201,0)</f>
        <v>0</v>
      </c>
      <c r="BG201" s="155">
        <f>IF(N201="zákl. přenesená",J201,0)</f>
        <v>0</v>
      </c>
      <c r="BH201" s="155">
        <f>IF(N201="sníž. přenesená",J201,0)</f>
        <v>0</v>
      </c>
      <c r="BI201" s="155">
        <f>IF(N201="nulová",J201,0)</f>
        <v>0</v>
      </c>
      <c r="BJ201" s="18" t="s">
        <v>6</v>
      </c>
      <c r="BK201" s="155">
        <f>ROUND(I201*H201,0)</f>
        <v>0</v>
      </c>
      <c r="BL201" s="18" t="s">
        <v>201</v>
      </c>
      <c r="BM201" s="154" t="s">
        <v>255</v>
      </c>
    </row>
    <row r="202" spans="1:65" s="2" customFormat="1" ht="24.2" customHeight="1" x14ac:dyDescent="0.2">
      <c r="A202" s="33"/>
      <c r="B202" s="141"/>
      <c r="C202" s="142" t="s">
        <v>256</v>
      </c>
      <c r="D202" s="142" t="s">
        <v>120</v>
      </c>
      <c r="E202" s="143" t="s">
        <v>257</v>
      </c>
      <c r="F202" s="144" t="s">
        <v>258</v>
      </c>
      <c r="G202" s="145" t="s">
        <v>179</v>
      </c>
      <c r="H202" s="146">
        <v>6.048</v>
      </c>
      <c r="I202" s="147"/>
      <c r="J202" s="148">
        <f>ROUND(I202*H202,0)</f>
        <v>0</v>
      </c>
      <c r="K202" s="149"/>
      <c r="L202" s="34"/>
      <c r="M202" s="150" t="s">
        <v>1</v>
      </c>
      <c r="N202" s="151" t="s">
        <v>41</v>
      </c>
      <c r="O202" s="59"/>
      <c r="P202" s="152">
        <f>O202*H202</f>
        <v>0</v>
      </c>
      <c r="Q202" s="152">
        <v>1.2200000000000001E-2</v>
      </c>
      <c r="R202" s="152">
        <f>Q202*H202</f>
        <v>7.3785600000000007E-2</v>
      </c>
      <c r="S202" s="152">
        <v>0</v>
      </c>
      <c r="T202" s="15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4" t="s">
        <v>201</v>
      </c>
      <c r="AT202" s="154" t="s">
        <v>120</v>
      </c>
      <c r="AU202" s="154" t="s">
        <v>85</v>
      </c>
      <c r="AY202" s="18" t="s">
        <v>117</v>
      </c>
      <c r="BE202" s="155">
        <f>IF(N202="základní",J202,0)</f>
        <v>0</v>
      </c>
      <c r="BF202" s="155">
        <f>IF(N202="snížená",J202,0)</f>
        <v>0</v>
      </c>
      <c r="BG202" s="155">
        <f>IF(N202="zákl. přenesená",J202,0)</f>
        <v>0</v>
      </c>
      <c r="BH202" s="155">
        <f>IF(N202="sníž. přenesená",J202,0)</f>
        <v>0</v>
      </c>
      <c r="BI202" s="155">
        <f>IF(N202="nulová",J202,0)</f>
        <v>0</v>
      </c>
      <c r="BJ202" s="18" t="s">
        <v>6</v>
      </c>
      <c r="BK202" s="155">
        <f>ROUND(I202*H202,0)</f>
        <v>0</v>
      </c>
      <c r="BL202" s="18" t="s">
        <v>201</v>
      </c>
      <c r="BM202" s="154" t="s">
        <v>259</v>
      </c>
    </row>
    <row r="203" spans="1:65" s="16" customFormat="1" x14ac:dyDescent="0.2">
      <c r="B203" s="192"/>
      <c r="D203" s="168" t="s">
        <v>131</v>
      </c>
      <c r="E203" s="193" t="s">
        <v>1</v>
      </c>
      <c r="F203" s="194" t="s">
        <v>260</v>
      </c>
      <c r="H203" s="193" t="s">
        <v>1</v>
      </c>
      <c r="I203" s="195"/>
      <c r="L203" s="192"/>
      <c r="M203" s="196"/>
      <c r="N203" s="197"/>
      <c r="O203" s="197"/>
      <c r="P203" s="197"/>
      <c r="Q203" s="197"/>
      <c r="R203" s="197"/>
      <c r="S203" s="197"/>
      <c r="T203" s="198"/>
      <c r="AT203" s="193" t="s">
        <v>131</v>
      </c>
      <c r="AU203" s="193" t="s">
        <v>85</v>
      </c>
      <c r="AV203" s="16" t="s">
        <v>6</v>
      </c>
      <c r="AW203" s="16" t="s">
        <v>32</v>
      </c>
      <c r="AX203" s="16" t="s">
        <v>76</v>
      </c>
      <c r="AY203" s="193" t="s">
        <v>117</v>
      </c>
    </row>
    <row r="204" spans="1:65" s="13" customFormat="1" x14ac:dyDescent="0.2">
      <c r="B204" s="167"/>
      <c r="D204" s="168" t="s">
        <v>131</v>
      </c>
      <c r="E204" s="175" t="s">
        <v>1</v>
      </c>
      <c r="F204" s="169" t="s">
        <v>261</v>
      </c>
      <c r="H204" s="170">
        <v>6.048</v>
      </c>
      <c r="I204" s="171"/>
      <c r="L204" s="167"/>
      <c r="M204" s="172"/>
      <c r="N204" s="173"/>
      <c r="O204" s="173"/>
      <c r="P204" s="173"/>
      <c r="Q204" s="173"/>
      <c r="R204" s="173"/>
      <c r="S204" s="173"/>
      <c r="T204" s="174"/>
      <c r="AT204" s="175" t="s">
        <v>131</v>
      </c>
      <c r="AU204" s="175" t="s">
        <v>85</v>
      </c>
      <c r="AV204" s="13" t="s">
        <v>85</v>
      </c>
      <c r="AW204" s="13" t="s">
        <v>32</v>
      </c>
      <c r="AX204" s="13" t="s">
        <v>76</v>
      </c>
      <c r="AY204" s="175" t="s">
        <v>117</v>
      </c>
    </row>
    <row r="205" spans="1:65" s="14" customFormat="1" x14ac:dyDescent="0.2">
      <c r="B205" s="176"/>
      <c r="D205" s="168" t="s">
        <v>131</v>
      </c>
      <c r="E205" s="177" t="s">
        <v>1</v>
      </c>
      <c r="F205" s="178" t="s">
        <v>182</v>
      </c>
      <c r="H205" s="179">
        <v>6.048</v>
      </c>
      <c r="I205" s="180"/>
      <c r="L205" s="176"/>
      <c r="M205" s="181"/>
      <c r="N205" s="182"/>
      <c r="O205" s="182"/>
      <c r="P205" s="182"/>
      <c r="Q205" s="182"/>
      <c r="R205" s="182"/>
      <c r="S205" s="182"/>
      <c r="T205" s="183"/>
      <c r="AT205" s="177" t="s">
        <v>131</v>
      </c>
      <c r="AU205" s="177" t="s">
        <v>85</v>
      </c>
      <c r="AV205" s="14" t="s">
        <v>124</v>
      </c>
      <c r="AW205" s="14" t="s">
        <v>32</v>
      </c>
      <c r="AX205" s="14" t="s">
        <v>6</v>
      </c>
      <c r="AY205" s="177" t="s">
        <v>117</v>
      </c>
    </row>
    <row r="206" spans="1:65" s="2" customFormat="1" ht="16.5" customHeight="1" x14ac:dyDescent="0.2">
      <c r="A206" s="33"/>
      <c r="B206" s="141"/>
      <c r="C206" s="142" t="s">
        <v>262</v>
      </c>
      <c r="D206" s="142" t="s">
        <v>120</v>
      </c>
      <c r="E206" s="143" t="s">
        <v>263</v>
      </c>
      <c r="F206" s="144" t="s">
        <v>264</v>
      </c>
      <c r="G206" s="145" t="s">
        <v>179</v>
      </c>
      <c r="H206" s="146">
        <v>6.048</v>
      </c>
      <c r="I206" s="147"/>
      <c r="J206" s="148">
        <f>ROUND(I206*H206,0)</f>
        <v>0</v>
      </c>
      <c r="K206" s="149"/>
      <c r="L206" s="34"/>
      <c r="M206" s="150" t="s">
        <v>1</v>
      </c>
      <c r="N206" s="151" t="s">
        <v>41</v>
      </c>
      <c r="O206" s="59"/>
      <c r="P206" s="152">
        <f>O206*H206</f>
        <v>0</v>
      </c>
      <c r="Q206" s="152">
        <v>1E-4</v>
      </c>
      <c r="R206" s="152">
        <f>Q206*H206</f>
        <v>6.0480000000000006E-4</v>
      </c>
      <c r="S206" s="152">
        <v>0</v>
      </c>
      <c r="T206" s="153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4" t="s">
        <v>201</v>
      </c>
      <c r="AT206" s="154" t="s">
        <v>120</v>
      </c>
      <c r="AU206" s="154" t="s">
        <v>85</v>
      </c>
      <c r="AY206" s="18" t="s">
        <v>117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8" t="s">
        <v>6</v>
      </c>
      <c r="BK206" s="155">
        <f>ROUND(I206*H206,0)</f>
        <v>0</v>
      </c>
      <c r="BL206" s="18" t="s">
        <v>201</v>
      </c>
      <c r="BM206" s="154" t="s">
        <v>265</v>
      </c>
    </row>
    <row r="207" spans="1:65" s="2" customFormat="1" ht="24.2" customHeight="1" x14ac:dyDescent="0.2">
      <c r="A207" s="33"/>
      <c r="B207" s="141"/>
      <c r="C207" s="142" t="s">
        <v>266</v>
      </c>
      <c r="D207" s="142" t="s">
        <v>120</v>
      </c>
      <c r="E207" s="143" t="s">
        <v>267</v>
      </c>
      <c r="F207" s="144" t="s">
        <v>268</v>
      </c>
      <c r="G207" s="145" t="s">
        <v>269</v>
      </c>
      <c r="H207" s="199"/>
      <c r="I207" s="147"/>
      <c r="J207" s="148">
        <f>ROUND(I207*H207,0)</f>
        <v>0</v>
      </c>
      <c r="K207" s="149"/>
      <c r="L207" s="34"/>
      <c r="M207" s="150" t="s">
        <v>1</v>
      </c>
      <c r="N207" s="151" t="s">
        <v>41</v>
      </c>
      <c r="O207" s="59"/>
      <c r="P207" s="152">
        <f>O207*H207</f>
        <v>0</v>
      </c>
      <c r="Q207" s="152">
        <v>0</v>
      </c>
      <c r="R207" s="152">
        <f>Q207*H207</f>
        <v>0</v>
      </c>
      <c r="S207" s="152">
        <v>0</v>
      </c>
      <c r="T207" s="153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4" t="s">
        <v>201</v>
      </c>
      <c r="AT207" s="154" t="s">
        <v>120</v>
      </c>
      <c r="AU207" s="154" t="s">
        <v>85</v>
      </c>
      <c r="AY207" s="18" t="s">
        <v>117</v>
      </c>
      <c r="BE207" s="155">
        <f>IF(N207="základní",J207,0)</f>
        <v>0</v>
      </c>
      <c r="BF207" s="155">
        <f>IF(N207="snížená",J207,0)</f>
        <v>0</v>
      </c>
      <c r="BG207" s="155">
        <f>IF(N207="zákl. přenesená",J207,0)</f>
        <v>0</v>
      </c>
      <c r="BH207" s="155">
        <f>IF(N207="sníž. přenesená",J207,0)</f>
        <v>0</v>
      </c>
      <c r="BI207" s="155">
        <f>IF(N207="nulová",J207,0)</f>
        <v>0</v>
      </c>
      <c r="BJ207" s="18" t="s">
        <v>6</v>
      </c>
      <c r="BK207" s="155">
        <f>ROUND(I207*H207,0)</f>
        <v>0</v>
      </c>
      <c r="BL207" s="18" t="s">
        <v>201</v>
      </c>
      <c r="BM207" s="154" t="s">
        <v>270</v>
      </c>
    </row>
    <row r="208" spans="1:65" s="12" customFormat="1" ht="22.9" customHeight="1" x14ac:dyDescent="0.2">
      <c r="B208" s="128"/>
      <c r="D208" s="129" t="s">
        <v>75</v>
      </c>
      <c r="E208" s="139" t="s">
        <v>271</v>
      </c>
      <c r="F208" s="139" t="s">
        <v>272</v>
      </c>
      <c r="I208" s="131"/>
      <c r="J208" s="140">
        <f>BK208</f>
        <v>0</v>
      </c>
      <c r="L208" s="128"/>
      <c r="M208" s="133"/>
      <c r="N208" s="134"/>
      <c r="O208" s="134"/>
      <c r="P208" s="135">
        <f>SUM(P209:P212)</f>
        <v>0</v>
      </c>
      <c r="Q208" s="134"/>
      <c r="R208" s="135">
        <f>SUM(R209:R212)</f>
        <v>7.6003199999999998E-3</v>
      </c>
      <c r="S208" s="134"/>
      <c r="T208" s="136">
        <f>SUM(T209:T212)</f>
        <v>0</v>
      </c>
      <c r="AR208" s="129" t="s">
        <v>85</v>
      </c>
      <c r="AT208" s="137" t="s">
        <v>75</v>
      </c>
      <c r="AU208" s="137" t="s">
        <v>6</v>
      </c>
      <c r="AY208" s="129" t="s">
        <v>117</v>
      </c>
      <c r="BK208" s="138">
        <f>SUM(BK209:BK212)</f>
        <v>0</v>
      </c>
    </row>
    <row r="209" spans="1:65" s="2" customFormat="1" ht="24.2" customHeight="1" x14ac:dyDescent="0.2">
      <c r="A209" s="33"/>
      <c r="B209" s="141"/>
      <c r="C209" s="142" t="s">
        <v>273</v>
      </c>
      <c r="D209" s="142" t="s">
        <v>120</v>
      </c>
      <c r="E209" s="143" t="s">
        <v>274</v>
      </c>
      <c r="F209" s="144" t="s">
        <v>275</v>
      </c>
      <c r="G209" s="145" t="s">
        <v>179</v>
      </c>
      <c r="H209" s="146">
        <v>26.207999999999998</v>
      </c>
      <c r="I209" s="147"/>
      <c r="J209" s="148">
        <f>ROUND(I209*H209,0)</f>
        <v>0</v>
      </c>
      <c r="K209" s="149"/>
      <c r="L209" s="34"/>
      <c r="M209" s="150" t="s">
        <v>1</v>
      </c>
      <c r="N209" s="151" t="s">
        <v>41</v>
      </c>
      <c r="O209" s="59"/>
      <c r="P209" s="152">
        <f>O209*H209</f>
        <v>0</v>
      </c>
      <c r="Q209" s="152">
        <v>2.9E-4</v>
      </c>
      <c r="R209" s="152">
        <f>Q209*H209</f>
        <v>7.6003199999999998E-3</v>
      </c>
      <c r="S209" s="152">
        <v>0</v>
      </c>
      <c r="T209" s="153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4" t="s">
        <v>201</v>
      </c>
      <c r="AT209" s="154" t="s">
        <v>120</v>
      </c>
      <c r="AU209" s="154" t="s">
        <v>85</v>
      </c>
      <c r="AY209" s="18" t="s">
        <v>117</v>
      </c>
      <c r="BE209" s="155">
        <f>IF(N209="základní",J209,0)</f>
        <v>0</v>
      </c>
      <c r="BF209" s="155">
        <f>IF(N209="snížená",J209,0)</f>
        <v>0</v>
      </c>
      <c r="BG209" s="155">
        <f>IF(N209="zákl. přenesená",J209,0)</f>
        <v>0</v>
      </c>
      <c r="BH209" s="155">
        <f>IF(N209="sníž. přenesená",J209,0)</f>
        <v>0</v>
      </c>
      <c r="BI209" s="155">
        <f>IF(N209="nulová",J209,0)</f>
        <v>0</v>
      </c>
      <c r="BJ209" s="18" t="s">
        <v>6</v>
      </c>
      <c r="BK209" s="155">
        <f>ROUND(I209*H209,0)</f>
        <v>0</v>
      </c>
      <c r="BL209" s="18" t="s">
        <v>201</v>
      </c>
      <c r="BM209" s="154" t="s">
        <v>276</v>
      </c>
    </row>
    <row r="210" spans="1:65" s="13" customFormat="1" x14ac:dyDescent="0.2">
      <c r="B210" s="167"/>
      <c r="D210" s="168" t="s">
        <v>131</v>
      </c>
      <c r="E210" s="175" t="s">
        <v>1</v>
      </c>
      <c r="F210" s="169" t="s">
        <v>277</v>
      </c>
      <c r="H210" s="170">
        <v>20.16</v>
      </c>
      <c r="I210" s="171"/>
      <c r="L210" s="167"/>
      <c r="M210" s="172"/>
      <c r="N210" s="173"/>
      <c r="O210" s="173"/>
      <c r="P210" s="173"/>
      <c r="Q210" s="173"/>
      <c r="R210" s="173"/>
      <c r="S210" s="173"/>
      <c r="T210" s="174"/>
      <c r="AT210" s="175" t="s">
        <v>131</v>
      </c>
      <c r="AU210" s="175" t="s">
        <v>85</v>
      </c>
      <c r="AV210" s="13" t="s">
        <v>85</v>
      </c>
      <c r="AW210" s="13" t="s">
        <v>32</v>
      </c>
      <c r="AX210" s="13" t="s">
        <v>76</v>
      </c>
      <c r="AY210" s="175" t="s">
        <v>117</v>
      </c>
    </row>
    <row r="211" spans="1:65" s="13" customFormat="1" x14ac:dyDescent="0.2">
      <c r="B211" s="167"/>
      <c r="D211" s="168" t="s">
        <v>131</v>
      </c>
      <c r="E211" s="175" t="s">
        <v>1</v>
      </c>
      <c r="F211" s="169" t="s">
        <v>278</v>
      </c>
      <c r="H211" s="170">
        <v>6.048</v>
      </c>
      <c r="I211" s="171"/>
      <c r="L211" s="167"/>
      <c r="M211" s="172"/>
      <c r="N211" s="173"/>
      <c r="O211" s="173"/>
      <c r="P211" s="173"/>
      <c r="Q211" s="173"/>
      <c r="R211" s="173"/>
      <c r="S211" s="173"/>
      <c r="T211" s="174"/>
      <c r="AT211" s="175" t="s">
        <v>131</v>
      </c>
      <c r="AU211" s="175" t="s">
        <v>85</v>
      </c>
      <c r="AV211" s="13" t="s">
        <v>85</v>
      </c>
      <c r="AW211" s="13" t="s">
        <v>32</v>
      </c>
      <c r="AX211" s="13" t="s">
        <v>76</v>
      </c>
      <c r="AY211" s="175" t="s">
        <v>117</v>
      </c>
    </row>
    <row r="212" spans="1:65" s="14" customFormat="1" x14ac:dyDescent="0.2">
      <c r="B212" s="176"/>
      <c r="D212" s="168" t="s">
        <v>131</v>
      </c>
      <c r="E212" s="177" t="s">
        <v>1</v>
      </c>
      <c r="F212" s="178" t="s">
        <v>182</v>
      </c>
      <c r="H212" s="179">
        <v>26.207999999999998</v>
      </c>
      <c r="I212" s="180"/>
      <c r="L212" s="176"/>
      <c r="M212" s="200"/>
      <c r="N212" s="201"/>
      <c r="O212" s="201"/>
      <c r="P212" s="201"/>
      <c r="Q212" s="201"/>
      <c r="R212" s="201"/>
      <c r="S212" s="201"/>
      <c r="T212" s="202"/>
      <c r="AT212" s="177" t="s">
        <v>131</v>
      </c>
      <c r="AU212" s="177" t="s">
        <v>85</v>
      </c>
      <c r="AV212" s="14" t="s">
        <v>124</v>
      </c>
      <c r="AW212" s="14" t="s">
        <v>32</v>
      </c>
      <c r="AX212" s="14" t="s">
        <v>6</v>
      </c>
      <c r="AY212" s="177" t="s">
        <v>117</v>
      </c>
    </row>
    <row r="213" spans="1:65" s="2" customFormat="1" ht="6.95" customHeight="1" x14ac:dyDescent="0.2">
      <c r="A213" s="33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34"/>
      <c r="M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</row>
  </sheetData>
  <autoFilter ref="C123:K21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Stavební část</vt:lpstr>
      <vt:lpstr>'01 - Stavební část'!Názvy_tisku</vt:lpstr>
      <vt:lpstr>'Rekapitulace stavby'!Názvy_tisku</vt:lpstr>
      <vt:lpstr>'01 - Stavební část'!Oblast_tisku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Mejtský</dc:creator>
  <cp:lastModifiedBy>Uživatel systému Windows</cp:lastModifiedBy>
  <dcterms:created xsi:type="dcterms:W3CDTF">2024-04-08T13:16:58Z</dcterms:created>
  <dcterms:modified xsi:type="dcterms:W3CDTF">2024-04-12T12:03:06Z</dcterms:modified>
</cp:coreProperties>
</file>